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6380" windowHeight="8205" tabRatio="641" activeTab="0"/>
  </bookViews>
  <sheets>
    <sheet name="CALCOLO QUINTO" sheetId="1" r:id="rId1"/>
    <sheet name="Piano ammortamento prestito" sheetId="2" r:id="rId2"/>
  </sheets>
  <definedNames>
    <definedName name="_xlnm.Print_Area">OFFSET(Stampa_compl,0,0,Ultima_riga)</definedName>
    <definedName name="_xlnm.Print_Titles">'Piano ammortamento prestito'!$14:$17</definedName>
    <definedName name="Anni_prestito">'Piano ammortamento prestito'!$D$7</definedName>
    <definedName name="Cap">'Piano ammortamento prestito'!$G$18:$G$137</definedName>
    <definedName name="Data_pagam">'Piano ammortamento prestito'!$B$18:$B$137</definedName>
    <definedName name="Data_pagamento">#N/A</definedName>
    <definedName name="Dati">'Piano ammortamento prestito'!$A$18:$J$137</definedName>
    <definedName name="Importo_prestito">'Piano ammortamento prestito'!$D$5</definedName>
    <definedName name="Inizio_prestito">'Piano ammortamento prestito'!$D$9</definedName>
    <definedName name="Int">'Piano ammortamento prestito'!$H$18:$H$137</definedName>
    <definedName name="Int_cum">'Piano ammortamento prestito'!$J$18:$J$137</definedName>
    <definedName name="Num_pag_anno">'Piano ammortamento prestito'!$D$8</definedName>
    <definedName name="Num_pagam">'Piano ammortamento prestito'!$A$18:$A$137</definedName>
    <definedName name="Numero_di_pagamenti">MATCH(0.01,Sal_fin,-1)+1</definedName>
    <definedName name="Pag_extra">'Piano ammortamento prestito'!$E$18:$E$137</definedName>
    <definedName name="Pagam_extra_pianif">'Piano ammortamento prestito'!$D$10</definedName>
    <definedName name="Pagam_mensile_pianif">'Piano ammortamento prestito'!$J$5</definedName>
    <definedName name="Pagam_pianif">'Piano ammortamento prestito'!$D$18:$D$137</definedName>
    <definedName name="Reimp_area_stampa">OFFSET(Stampa_compl,0,0,Ultima_riga)</definedName>
    <definedName name="Riga_intestazione">ROW('Piano ammortamento prestito'!$17:$17)</definedName>
    <definedName name="Sal_fin">'Piano ammortamento prestito'!$I$18:$I$137</definedName>
    <definedName name="Sal_iniz">'Piano ammortamento prestito'!$C$18:$C$137</definedName>
    <definedName name="Stampa_compl">'Piano ammortamento prestito'!$A$1:$J$137</definedName>
    <definedName name="Tasso_interesse">'Piano ammortamento prestito'!$D$6</definedName>
    <definedName name="Tasso_interesse_pianif">'Piano ammortamento prestito'!$D$6</definedName>
    <definedName name="_xlnm.Print_Titles" localSheetId="1">'Piano ammortamento prestito'!$14:$17</definedName>
    <definedName name="Total_pagam">'Piano ammortamento prestito'!$F$18:$F$137</definedName>
    <definedName name="Totale_interessi">'Piano ammortamento prestito'!$J$9</definedName>
    <definedName name="Ultima_riga">IF(Valori_immessi,Riga_intestazione+Numero_di_pagamenti,Riga_intestazione)</definedName>
    <definedName name="Valori_immessi">IF(Importo_prestito*Tasso_interesse*Anni_prestito*Inizio_prestito&gt;0,1,0)</definedName>
  </definedNames>
  <calcPr fullCalcOnLoad="1"/>
</workbook>
</file>

<file path=xl/sharedStrings.xml><?xml version="1.0" encoding="utf-8"?>
<sst xmlns="http://schemas.openxmlformats.org/spreadsheetml/2006/main" count="34" uniqueCount="33">
  <si>
    <t>CALCOLO DEL QUINTO</t>
  </si>
  <si>
    <t>STIPENDIO NETTO</t>
  </si>
  <si>
    <t>ASSEGNI FAMILIARI</t>
  </si>
  <si>
    <t>Addizionale irpef regionale</t>
  </si>
  <si>
    <t>Addizionale irpef provinciale</t>
  </si>
  <si>
    <t>Addizionale irpef comunale</t>
  </si>
  <si>
    <t>QUINTO</t>
  </si>
  <si>
    <t>Prestito max da restituire in 5 anni</t>
  </si>
  <si>
    <t>Prestito max da restituire in 10 anni</t>
  </si>
  <si>
    <t>Piano ammortamento prestito</t>
  </si>
  <si>
    <t>Immettere i valori</t>
  </si>
  <si>
    <t>Riepilogo prestito</t>
  </si>
  <si>
    <t>Ammontare prestito</t>
  </si>
  <si>
    <t>Pagamento pianificato</t>
  </si>
  <si>
    <t>Tasso d'interesse annuale</t>
  </si>
  <si>
    <t>Numero di pagamenti pianificati</t>
  </si>
  <si>
    <t>Durata del prestito in anni</t>
  </si>
  <si>
    <t>Numero di pagamenti effettivi</t>
  </si>
  <si>
    <t>Numero di pagamenti all'anno</t>
  </si>
  <si>
    <t>Totale pagamenti anticipati</t>
  </si>
  <si>
    <t>Data inizio prestito</t>
  </si>
  <si>
    <t>Totale interessi</t>
  </si>
  <si>
    <t>Pagamenti extra facoltativi</t>
  </si>
  <si>
    <t>Nome erogatore prestito</t>
  </si>
  <si>
    <t>N. pag.</t>
  </si>
  <si>
    <t>Data pagamento</t>
  </si>
  <si>
    <t>Saldo iniziale</t>
  </si>
  <si>
    <t>Pagamento extra</t>
  </si>
  <si>
    <t>Pagamento totale</t>
  </si>
  <si>
    <t>Capitale</t>
  </si>
  <si>
    <t>Interessi</t>
  </si>
  <si>
    <t>Saldo finale</t>
  </si>
  <si>
    <t>Interesse cumulativo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</si>
</sst>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 € &quot;#,##0.00\ ;&quot; € (&quot;#,##0.00\);&quot; € -&quot;#\ ;@\ "/>
    <numFmt numFmtId="165" formatCode="0.000%\ "/>
    <numFmt numFmtId="166" formatCode="0\ "/>
  </numFmts>
  <fonts count="32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name val="Book Antiqua"/>
      <family val="1"/>
    </font>
    <font>
      <b/>
      <sz val="18"/>
      <name val="Lucida Sans"/>
      <family val="2"/>
    </font>
    <font>
      <b/>
      <sz val="10"/>
      <color indexed="8"/>
      <name val="Book Antiqua"/>
      <family val="1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sz val="10"/>
      <color indexed="62"/>
      <name val="Book Antiqua"/>
      <family val="1"/>
    </font>
    <font>
      <b/>
      <sz val="11"/>
      <color indexed="53"/>
      <name val="Agency FB"/>
      <family val="2"/>
    </font>
    <font>
      <b/>
      <sz val="10"/>
      <color indexed="53"/>
      <name val="Book Antiqua"/>
      <family val="1"/>
    </font>
    <font>
      <b/>
      <sz val="10"/>
      <name val="Book Antiqua"/>
      <family val="1"/>
    </font>
    <font>
      <sz val="11"/>
      <color indexed="8"/>
      <name val="Book Antiqua"/>
      <family val="1"/>
    </font>
    <font>
      <sz val="10"/>
      <color indexed="2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 style="hair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1" applyNumberFormat="0" applyAlignment="0" applyProtection="0"/>
    <xf numFmtId="0" fontId="18" fillId="0" borderId="2" applyNumberFormat="0" applyFill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9" fillId="6" borderId="3" applyNumberFormat="0" applyAlignment="0" applyProtection="0"/>
    <xf numFmtId="0" fontId="7" fillId="14" borderId="0">
      <alignment/>
      <protection/>
    </xf>
    <xf numFmtId="0" fontId="10" fillId="15" borderId="4">
      <alignment/>
      <protection/>
    </xf>
    <xf numFmtId="0" fontId="8" fillId="16" borderId="4">
      <alignment/>
      <protection/>
    </xf>
    <xf numFmtId="0" fontId="4" fillId="0" borderId="0">
      <alignment/>
      <protection/>
    </xf>
    <xf numFmtId="0" fontId="20" fillId="5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7" borderId="5" applyNumberFormat="0" applyFont="0" applyAlignment="0" applyProtection="0"/>
    <xf numFmtId="0" fontId="22" fillId="2" borderId="6" applyNumberFormat="0" applyAlignment="0" applyProtection="0"/>
    <xf numFmtId="9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1" fillId="3" borderId="0" applyNumberFormat="0" applyBorder="0" applyAlignment="0" applyProtection="0"/>
    <xf numFmtId="164" fontId="4" fillId="0" borderId="0">
      <alignment/>
      <protection/>
    </xf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1" fillId="0" borderId="11" xfId="0" applyNumberFormat="1" applyFon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0" fontId="2" fillId="0" borderId="0" xfId="0" applyFont="1" applyAlignment="1">
      <alignment/>
    </xf>
    <xf numFmtId="164" fontId="1" fillId="0" borderId="11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4" fillId="0" borderId="0" xfId="45" applyFont="1" applyBorder="1" applyAlignment="1">
      <alignment horizontal="left"/>
      <protection/>
    </xf>
    <xf numFmtId="0" fontId="4" fillId="0" borderId="0" xfId="45" applyFont="1" applyBorder="1" applyAlignment="1">
      <alignment horizontal="center"/>
      <protection/>
    </xf>
    <xf numFmtId="0" fontId="4" fillId="0" borderId="0" xfId="45" applyFont="1" applyBorder="1">
      <alignment/>
      <protection/>
    </xf>
    <xf numFmtId="0" fontId="5" fillId="19" borderId="0" xfId="45" applyFont="1" applyFill="1" applyBorder="1" applyAlignment="1">
      <alignment/>
      <protection/>
    </xf>
    <xf numFmtId="0" fontId="4" fillId="0" borderId="0" xfId="45" applyFont="1" applyAlignment="1">
      <alignment/>
      <protection/>
    </xf>
    <xf numFmtId="0" fontId="4" fillId="19" borderId="0" xfId="45" applyFont="1" applyFill="1" applyBorder="1" applyAlignment="1">
      <alignment horizontal="left"/>
      <protection/>
    </xf>
    <xf numFmtId="0" fontId="4" fillId="19" borderId="12" xfId="45" applyFont="1" applyFill="1" applyBorder="1" applyAlignment="1">
      <alignment horizontal="left"/>
      <protection/>
    </xf>
    <xf numFmtId="0" fontId="4" fillId="19" borderId="12" xfId="45" applyFont="1" applyFill="1" applyBorder="1">
      <alignment/>
      <protection/>
    </xf>
    <xf numFmtId="0" fontId="4" fillId="19" borderId="0" xfId="45" applyFont="1" applyFill="1" applyBorder="1">
      <alignment/>
      <protection/>
    </xf>
    <xf numFmtId="0" fontId="4" fillId="19" borderId="13" xfId="45" applyFont="1" applyFill="1" applyBorder="1" applyAlignment="1">
      <alignment horizontal="left"/>
      <protection/>
    </xf>
    <xf numFmtId="0" fontId="4" fillId="19" borderId="0" xfId="45" applyFont="1" applyFill="1" applyBorder="1" applyAlignment="1">
      <alignment horizontal="right"/>
      <protection/>
    </xf>
    <xf numFmtId="164" fontId="9" fillId="16" borderId="4" xfId="44" applyNumberFormat="1" applyFont="1" applyAlignment="1" applyProtection="1">
      <alignment horizontal="right"/>
      <protection locked="0"/>
    </xf>
    <xf numFmtId="164" fontId="11" fillId="15" borderId="4" xfId="43" applyNumberFormat="1" applyFont="1" applyAlignment="1" applyProtection="1">
      <alignment horizontal="right"/>
      <protection/>
    </xf>
    <xf numFmtId="165" fontId="9" fillId="16" borderId="4" xfId="44" applyNumberFormat="1" applyFont="1" applyAlignment="1" applyProtection="1">
      <alignment horizontal="right"/>
      <protection locked="0"/>
    </xf>
    <xf numFmtId="166" fontId="11" fillId="15" borderId="4" xfId="43" applyNumberFormat="1" applyFont="1" applyAlignment="1" applyProtection="1">
      <alignment horizontal="right"/>
      <protection/>
    </xf>
    <xf numFmtId="166" fontId="9" fillId="16" borderId="4" xfId="44" applyNumberFormat="1" applyFont="1" applyAlignment="1" applyProtection="1">
      <alignment horizontal="right"/>
      <protection locked="0"/>
    </xf>
    <xf numFmtId="14" fontId="9" fillId="16" borderId="4" xfId="44" applyNumberFormat="1" applyFont="1" applyAlignment="1" applyProtection="1">
      <alignment horizontal="right"/>
      <protection locked="0"/>
    </xf>
    <xf numFmtId="0" fontId="4" fillId="19" borderId="14" xfId="45" applyFont="1" applyFill="1" applyBorder="1" applyAlignment="1">
      <alignment horizontal="left"/>
      <protection/>
    </xf>
    <xf numFmtId="0" fontId="4" fillId="19" borderId="12" xfId="45" applyFont="1" applyFill="1" applyBorder="1" applyAlignment="1">
      <alignment horizontal="right"/>
      <protection/>
    </xf>
    <xf numFmtId="0" fontId="4" fillId="19" borderId="0" xfId="45" applyNumberFormat="1" applyFont="1" applyFill="1" applyBorder="1" applyAlignment="1">
      <alignment horizontal="left"/>
      <protection/>
    </xf>
    <xf numFmtId="0" fontId="12" fillId="19" borderId="0" xfId="45" applyFont="1" applyFill="1" applyBorder="1" applyAlignment="1">
      <alignment horizontal="right"/>
      <protection/>
    </xf>
    <xf numFmtId="0" fontId="4" fillId="19" borderId="0" xfId="45" applyFont="1" applyFill="1">
      <alignment/>
      <protection/>
    </xf>
    <xf numFmtId="0" fontId="4" fillId="19" borderId="15" xfId="45" applyFont="1" applyFill="1" applyBorder="1" applyAlignment="1" applyProtection="1">
      <alignment horizontal="left"/>
      <protection/>
    </xf>
    <xf numFmtId="0" fontId="13" fillId="14" borderId="0" xfId="42" applyNumberFormat="1" applyFont="1" applyBorder="1" applyAlignment="1" applyProtection="1">
      <alignment horizontal="left"/>
      <protection/>
    </xf>
    <xf numFmtId="0" fontId="13" fillId="14" borderId="0" xfId="42" applyNumberFormat="1" applyFont="1" applyBorder="1" applyAlignment="1" applyProtection="1">
      <alignment/>
      <protection/>
    </xf>
    <xf numFmtId="0" fontId="6" fillId="14" borderId="16" xfId="42" applyNumberFormat="1" applyFont="1" applyBorder="1" applyAlignment="1" applyProtection="1">
      <alignment horizontal="center" vertical="center" wrapText="1"/>
      <protection/>
    </xf>
    <xf numFmtId="0" fontId="6" fillId="14" borderId="17" xfId="42" applyNumberFormat="1" applyFont="1" applyBorder="1" applyAlignment="1" applyProtection="1">
      <alignment horizontal="center" vertical="center" wrapText="1"/>
      <protection/>
    </xf>
    <xf numFmtId="0" fontId="6" fillId="14" borderId="18" xfId="42" applyNumberFormat="1" applyFont="1" applyBorder="1" applyAlignment="1" applyProtection="1">
      <alignment horizontal="center" vertical="center" wrapText="1"/>
      <protection/>
    </xf>
    <xf numFmtId="0" fontId="4" fillId="0" borderId="0" xfId="45" applyFont="1" applyBorder="1" applyAlignment="1">
      <alignment wrapText="1"/>
      <protection/>
    </xf>
    <xf numFmtId="0" fontId="13" fillId="14" borderId="12" xfId="42" applyNumberFormat="1" applyFont="1" applyBorder="1" applyAlignment="1" applyProtection="1">
      <alignment horizontal="left"/>
      <protection/>
    </xf>
    <xf numFmtId="0" fontId="13" fillId="14" borderId="12" xfId="42" applyNumberFormat="1" applyFont="1" applyBorder="1" applyAlignment="1" applyProtection="1">
      <alignment horizontal="left" wrapText="1" indent="1"/>
      <protection/>
    </xf>
    <xf numFmtId="0" fontId="13" fillId="14" borderId="12" xfId="42" applyNumberFormat="1" applyFont="1" applyBorder="1" applyAlignment="1" applyProtection="1">
      <alignment horizontal="left" wrapText="1" indent="2"/>
      <protection/>
    </xf>
    <xf numFmtId="0" fontId="14" fillId="19" borderId="0" xfId="45" applyFont="1" applyFill="1" applyBorder="1" applyAlignment="1">
      <alignment horizontal="left"/>
      <protection/>
    </xf>
    <xf numFmtId="14" fontId="14" fillId="19" borderId="0" xfId="45" applyNumberFormat="1" applyFont="1" applyFill="1" applyBorder="1" applyAlignment="1">
      <alignment horizontal="right"/>
      <protection/>
    </xf>
    <xf numFmtId="164" fontId="14" fillId="19" borderId="0" xfId="63" applyNumberFormat="1" applyFont="1" applyFill="1" applyBorder="1" applyAlignment="1" applyProtection="1">
      <alignment horizontal="right"/>
      <protection/>
    </xf>
    <xf numFmtId="164" fontId="14" fillId="19" borderId="0" xfId="63" applyNumberFormat="1" applyFont="1" applyFill="1" applyBorder="1" applyAlignment="1" applyProtection="1">
      <alignment horizontal="right"/>
      <protection locked="0"/>
    </xf>
    <xf numFmtId="0" fontId="6" fillId="14" borderId="19" xfId="42" applyNumberFormat="1" applyFont="1" applyBorder="1" applyAlignment="1" applyProtection="1">
      <alignment horizontal="right"/>
      <protection/>
    </xf>
    <xf numFmtId="0" fontId="6" fillId="14" borderId="15" xfId="42" applyNumberFormat="1" applyFont="1" applyBorder="1" applyAlignment="1" applyProtection="1">
      <alignment horizontal="right"/>
      <protection/>
    </xf>
    <xf numFmtId="0" fontId="6" fillId="14" borderId="20" xfId="42" applyNumberFormat="1" applyFont="1" applyBorder="1" applyAlignment="1" applyProtection="1">
      <alignment horizontal="right"/>
      <protection/>
    </xf>
    <xf numFmtId="0" fontId="4" fillId="19" borderId="21" xfId="45" applyFont="1" applyFill="1" applyBorder="1" applyAlignment="1" applyProtection="1">
      <alignment horizontal="left"/>
      <protection locked="0"/>
    </xf>
    <xf numFmtId="0" fontId="4" fillId="19" borderId="22" xfId="45" applyFont="1" applyFill="1" applyBorder="1" applyAlignment="1" applyProtection="1">
      <alignment horizontal="left"/>
      <protection locked="0"/>
    </xf>
  </cellXfs>
  <cellStyles count="51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Excel Built-in 20% - Accent3" xfId="42"/>
    <cellStyle name="Excel Built-in Calculation" xfId="43"/>
    <cellStyle name="Excel Built-in Input" xfId="44"/>
    <cellStyle name="Excel Built-in Normal" xfId="45"/>
    <cellStyle name="Input" xfId="46"/>
    <cellStyle name="Comma" xfId="47"/>
    <cellStyle name="Comma [0]" xfId="48"/>
    <cellStyle name="Neutro" xfId="49"/>
    <cellStyle name="Non valido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A7D00"/>
      <rgbColor rgb="00666699"/>
      <rgbColor rgb="007F7F7F"/>
      <rgbColor rgb="00003366"/>
      <rgbColor rgb="00339966"/>
      <rgbColor rgb="00003300"/>
      <rgbColor rgb="00333300"/>
      <rgbColor rgb="00993300"/>
      <rgbColor rgb="00993366"/>
      <rgbColor rgb="003F3F7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H15"/>
  <sheetViews>
    <sheetView tabSelected="1" workbookViewId="0" topLeftCell="A1">
      <selection activeCell="F6" sqref="F6"/>
    </sheetView>
  </sheetViews>
  <sheetFormatPr defaultColWidth="11.421875" defaultRowHeight="12.75"/>
  <cols>
    <col min="3" max="3" width="33.28125" style="0" customWidth="1"/>
    <col min="4" max="4" width="24.00390625" style="1" customWidth="1"/>
  </cols>
  <sheetData>
    <row r="1" ht="12.75">
      <c r="D1" s="2" t="s">
        <v>0</v>
      </c>
    </row>
    <row r="3" spans="3:4" ht="19.5" customHeight="1">
      <c r="C3" t="s">
        <v>1</v>
      </c>
      <c r="D3" s="3">
        <v>1031</v>
      </c>
    </row>
    <row r="4" spans="3:4" ht="12.75">
      <c r="C4" t="s">
        <v>2</v>
      </c>
      <c r="D4" s="4">
        <v>50</v>
      </c>
    </row>
    <row r="5" spans="3:4" ht="12.75">
      <c r="C5" t="s">
        <v>3</v>
      </c>
      <c r="D5" s="4">
        <v>20</v>
      </c>
    </row>
    <row r="6" spans="3:4" ht="12.75">
      <c r="C6" t="s">
        <v>4</v>
      </c>
      <c r="D6" s="4">
        <v>40</v>
      </c>
    </row>
    <row r="7" spans="3:4" ht="12.75">
      <c r="C7" t="s">
        <v>5</v>
      </c>
      <c r="D7" s="4">
        <v>10</v>
      </c>
    </row>
    <row r="9" ht="12.75">
      <c r="H9" s="5">
        <f>D10*60</f>
        <v>10932</v>
      </c>
    </row>
    <row r="10" spans="3:8" ht="12.75">
      <c r="C10" t="s">
        <v>6</v>
      </c>
      <c r="D10" s="6">
        <f>(D3-D4-D5-D6-D7)/5</f>
        <v>182.2</v>
      </c>
      <c r="H10" s="5"/>
    </row>
    <row r="11" ht="12.75">
      <c r="H11" s="5">
        <f>D10*120</f>
        <v>21864</v>
      </c>
    </row>
    <row r="13" spans="3:4" ht="15.75">
      <c r="C13" t="s">
        <v>7</v>
      </c>
      <c r="D13" s="7">
        <f>IF(H9&gt;=40000,40000,H9)</f>
        <v>10932</v>
      </c>
    </row>
    <row r="15" spans="3:4" ht="15.75">
      <c r="C15" t="s">
        <v>8</v>
      </c>
      <c r="D15" s="7">
        <f>IF(H11&gt;=40000,40000,H11)</f>
        <v>21864</v>
      </c>
    </row>
  </sheetData>
  <sheetProtection password="C4C4" sheet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7"/>
  <sheetViews>
    <sheetView workbookViewId="0" topLeftCell="A1">
      <pane ySplit="17" topLeftCell="BM18" activePane="bottomLeft" state="frozen"/>
      <selection pane="topLeft" activeCell="A1" sqref="A1"/>
      <selection pane="bottomLeft" activeCell="K137" sqref="K137"/>
    </sheetView>
  </sheetViews>
  <sheetFormatPr defaultColWidth="8.140625" defaultRowHeight="12.75"/>
  <cols>
    <col min="1" max="1" width="5.7109375" style="8" customWidth="1"/>
    <col min="2" max="2" width="14.140625" style="9" customWidth="1"/>
    <col min="3" max="3" width="19.421875" style="9" customWidth="1"/>
    <col min="4" max="8" width="13.28125" style="9" customWidth="1"/>
    <col min="9" max="10" width="19.421875" style="9" customWidth="1"/>
    <col min="11" max="16384" width="8.140625" style="10" customWidth="1"/>
  </cols>
  <sheetData>
    <row r="1" spans="1:10" ht="24" customHeight="1">
      <c r="A1" s="11" t="s">
        <v>9</v>
      </c>
      <c r="B1" s="12"/>
      <c r="C1" s="12"/>
      <c r="D1" s="12"/>
      <c r="E1" s="13"/>
      <c r="F1" s="13"/>
      <c r="G1" s="13"/>
      <c r="H1" s="13"/>
      <c r="I1" s="13"/>
      <c r="J1" s="13"/>
    </row>
    <row r="2" spans="1:10" ht="3" customHeight="1">
      <c r="A2" s="14"/>
      <c r="B2" s="15"/>
      <c r="C2" s="15"/>
      <c r="D2" s="15"/>
      <c r="E2" s="15"/>
      <c r="F2" s="15"/>
      <c r="G2" s="15"/>
      <c r="H2" s="15"/>
      <c r="I2" s="15"/>
      <c r="J2" s="15"/>
    </row>
    <row r="3" spans="1:10" ht="20.25" customHeight="1">
      <c r="A3" s="13"/>
      <c r="B3" s="16"/>
      <c r="C3" s="16"/>
      <c r="D3" s="16"/>
      <c r="E3" s="16"/>
      <c r="F3" s="16"/>
      <c r="G3" s="16"/>
      <c r="H3" s="16"/>
      <c r="I3" s="16"/>
      <c r="J3" s="16"/>
    </row>
    <row r="4" spans="1:10" ht="14.25" customHeight="1" thickBot="1">
      <c r="A4" s="13"/>
      <c r="B4" s="44" t="s">
        <v>10</v>
      </c>
      <c r="C4" s="45"/>
      <c r="D4" s="46"/>
      <c r="E4" s="13"/>
      <c r="F4" s="10"/>
      <c r="G4" s="10"/>
      <c r="H4" s="44" t="s">
        <v>11</v>
      </c>
      <c r="I4" s="45"/>
      <c r="J4" s="46"/>
    </row>
    <row r="5" spans="1:10" ht="15.75" thickBot="1">
      <c r="A5" s="13"/>
      <c r="B5" s="17"/>
      <c r="C5" s="18" t="s">
        <v>12</v>
      </c>
      <c r="D5" s="19">
        <v>21800</v>
      </c>
      <c r="E5" s="13"/>
      <c r="F5" s="10"/>
      <c r="G5" s="10"/>
      <c r="H5" s="17"/>
      <c r="I5" s="18" t="s">
        <v>13</v>
      </c>
      <c r="J5" s="20">
        <f>IF(Valori_immessi,-PMT(Tasso_interesse/Num_pag_anno,Anni_prestito*Num_pag_anno,Importo_prestito),"")</f>
        <v>217.6195593069826</v>
      </c>
    </row>
    <row r="6" spans="1:10" ht="15.75" thickBot="1">
      <c r="A6" s="13"/>
      <c r="B6" s="17"/>
      <c r="C6" s="18" t="s">
        <v>14</v>
      </c>
      <c r="D6" s="21">
        <v>0.037</v>
      </c>
      <c r="E6" s="13"/>
      <c r="F6" s="10"/>
      <c r="G6" s="10"/>
      <c r="H6" s="17"/>
      <c r="I6" s="18" t="s">
        <v>15</v>
      </c>
      <c r="J6" s="22">
        <f>IF(Valori_immessi,Anni_prestito*Num_pag_anno,"")</f>
        <v>120</v>
      </c>
    </row>
    <row r="7" spans="1:10" ht="15.75" thickBot="1">
      <c r="A7" s="13"/>
      <c r="B7" s="17"/>
      <c r="C7" s="18" t="s">
        <v>16</v>
      </c>
      <c r="D7" s="23">
        <v>10</v>
      </c>
      <c r="E7" s="13"/>
      <c r="F7" s="10"/>
      <c r="G7" s="10"/>
      <c r="H7" s="17"/>
      <c r="I7" s="18" t="s">
        <v>17</v>
      </c>
      <c r="J7" s="22">
        <f>IF(Valori_immessi,Numero_di_pagamenti,"")</f>
        <v>120</v>
      </c>
    </row>
    <row r="8" spans="1:10" ht="15.75" thickBot="1">
      <c r="A8" s="13"/>
      <c r="B8" s="17"/>
      <c r="C8" s="18" t="s">
        <v>18</v>
      </c>
      <c r="D8" s="23">
        <v>12</v>
      </c>
      <c r="E8" s="13"/>
      <c r="F8" s="10"/>
      <c r="G8" s="10"/>
      <c r="H8" s="17"/>
      <c r="I8" s="18" t="s">
        <v>19</v>
      </c>
      <c r="J8" s="20">
        <f>IF(Valori_immessi,SUMIF(Sal_iniz,"&gt;0",Pag_extra),"")</f>
        <v>0</v>
      </c>
    </row>
    <row r="9" spans="1:10" ht="15.75" thickBot="1">
      <c r="A9" s="13"/>
      <c r="B9" s="17"/>
      <c r="C9" s="18" t="s">
        <v>20</v>
      </c>
      <c r="D9" s="24">
        <v>41275</v>
      </c>
      <c r="E9" s="13"/>
      <c r="F9" s="10"/>
      <c r="G9" s="10"/>
      <c r="H9" s="25"/>
      <c r="I9" s="26" t="s">
        <v>21</v>
      </c>
      <c r="J9" s="20">
        <f>IF(Valori_immessi,SUMIF(Sal_iniz,"&gt;0",Int),"")</f>
        <v>4314.347116837287</v>
      </c>
    </row>
    <row r="10" spans="1:10" ht="14.25" thickBot="1">
      <c r="A10" s="13"/>
      <c r="B10" s="25"/>
      <c r="C10" s="26" t="s">
        <v>22</v>
      </c>
      <c r="D10" s="19"/>
      <c r="E10" s="13"/>
      <c r="F10" s="16"/>
      <c r="G10" s="16"/>
      <c r="H10" s="16"/>
      <c r="I10" s="16"/>
      <c r="J10" s="27"/>
    </row>
    <row r="11" spans="1:10" ht="13.5">
      <c r="A11" s="13"/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">
      <c r="A12" s="13"/>
      <c r="B12" s="28" t="s">
        <v>23</v>
      </c>
      <c r="C12" s="47"/>
      <c r="D12" s="48"/>
      <c r="E12" s="29"/>
      <c r="F12" s="16"/>
      <c r="G12" s="16"/>
      <c r="H12" s="16"/>
      <c r="I12" s="16"/>
      <c r="J12" s="16"/>
    </row>
    <row r="13" spans="1:10" ht="15">
      <c r="A13" s="13"/>
      <c r="B13" s="28"/>
      <c r="C13" s="30"/>
      <c r="D13" s="30"/>
      <c r="E13" s="16"/>
      <c r="F13" s="16"/>
      <c r="G13" s="16"/>
      <c r="H13" s="16"/>
      <c r="I13" s="16"/>
      <c r="J13" s="16"/>
    </row>
    <row r="14" spans="1:10" ht="6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3.75" customHeight="1">
      <c r="A15" s="31"/>
      <c r="B15" s="32"/>
      <c r="C15" s="32"/>
      <c r="D15" s="32"/>
      <c r="E15" s="32"/>
      <c r="F15" s="32"/>
      <c r="G15" s="32"/>
      <c r="H15" s="32"/>
      <c r="I15" s="32"/>
      <c r="J15" s="32"/>
    </row>
    <row r="16" spans="1:10" s="36" customFormat="1" ht="30">
      <c r="A16" s="33" t="s">
        <v>24</v>
      </c>
      <c r="B16" s="34" t="s">
        <v>25</v>
      </c>
      <c r="C16" s="34" t="s">
        <v>26</v>
      </c>
      <c r="D16" s="34" t="s">
        <v>13</v>
      </c>
      <c r="E16" s="34" t="s">
        <v>27</v>
      </c>
      <c r="F16" s="34" t="s">
        <v>28</v>
      </c>
      <c r="G16" s="34" t="s">
        <v>29</v>
      </c>
      <c r="H16" s="34" t="s">
        <v>30</v>
      </c>
      <c r="I16" s="34" t="s">
        <v>31</v>
      </c>
      <c r="J16" s="35" t="s">
        <v>32</v>
      </c>
    </row>
    <row r="17" spans="1:10" s="36" customFormat="1" ht="6" customHeight="1">
      <c r="A17" s="37"/>
      <c r="B17" s="38"/>
      <c r="C17" s="38"/>
      <c r="D17" s="38"/>
      <c r="E17" s="38"/>
      <c r="F17" s="38"/>
      <c r="G17" s="38"/>
      <c r="H17" s="38"/>
      <c r="I17" s="38"/>
      <c r="J17" s="39"/>
    </row>
    <row r="18" spans="1:10" s="36" customFormat="1" ht="13.5">
      <c r="A18" s="40">
        <f>IF(Valori_immessi,1,"")</f>
        <v>1</v>
      </c>
      <c r="B18" s="41">
        <f aca="true" t="shared" si="0" ref="B18:B81">IF(Num_pagam&lt;&gt;"",DATE(YEAR(Inizio_prestito),MONTH(Inizio_prestito)+(Num_pagam)*12/Num_pag_anno,DAY(Inizio_prestito)),"")</f>
        <v>41306</v>
      </c>
      <c r="C18" s="42">
        <f>IF(Valori_immessi,Importo_prestito,"")</f>
        <v>21800</v>
      </c>
      <c r="D18" s="42">
        <f aca="true" t="shared" si="1" ref="D18:D81">IF(Num_pagam&lt;&gt;"",Pagam_mensile_pianif,"")</f>
        <v>217.6195593069826</v>
      </c>
      <c r="E18" s="43">
        <f aca="true" t="shared" si="2" ref="E18:E81">IF(AND(Num_pagam&lt;&gt;"",Pagam_pianif+Pagam_extra_pianif&lt;Sal_iniz),Pagam_extra_pianif,IF(AND(Num_pagam&lt;&gt;"",Sal_iniz-Pagam_pianif&gt;0),Sal_iniz-Pagam_pianif,IF(Num_pagam&lt;&gt;"",0,"")))</f>
        <v>0</v>
      </c>
      <c r="F18" s="42">
        <f aca="true" t="shared" si="3" ref="F18:F81">IF(AND(Num_pagam&lt;&gt;"",Pagam_pianif+Pag_extra&lt;Sal_iniz),Pagam_pianif+Pag_extra,IF(Num_pagam&lt;&gt;"",Sal_iniz,""))</f>
        <v>217.6195593069826</v>
      </c>
      <c r="G18" s="42">
        <f aca="true" t="shared" si="4" ref="G18:G81">IF(Num_pagam&lt;&gt;"",Total_pagam-Int,"")</f>
        <v>150.40289264031594</v>
      </c>
      <c r="H18" s="42">
        <f>IF(Num_pagam&lt;&gt;"",Sal_iniz*(Tasso_interesse/Num_pag_anno),"")</f>
        <v>67.21666666666667</v>
      </c>
      <c r="I18" s="42">
        <f aca="true" t="shared" si="5" ref="I18:I81">IF(AND(Num_pagam&lt;&gt;"",Pagam_pianif+Pag_extra&lt;Sal_iniz),Sal_iniz-Cap,IF(Num_pagam&lt;&gt;"",0,""))</f>
        <v>21649.597107359685</v>
      </c>
      <c r="J18" s="42">
        <f>SUM($H$18:$H18)</f>
        <v>67.21666666666667</v>
      </c>
    </row>
    <row r="19" spans="1:10" s="36" customFormat="1" ht="12.75" customHeight="1">
      <c r="A19" s="40">
        <f aca="true" t="shared" si="6" ref="A19:A82">IF(Valori_immessi,A18+1,"")</f>
        <v>2</v>
      </c>
      <c r="B19" s="41">
        <f t="shared" si="0"/>
        <v>41334</v>
      </c>
      <c r="C19" s="42">
        <f aca="true" t="shared" si="7" ref="C19:C82">IF(Num_pagam&lt;&gt;"",I18,"")</f>
        <v>21649.597107359685</v>
      </c>
      <c r="D19" s="42">
        <f t="shared" si="1"/>
        <v>217.6195593069826</v>
      </c>
      <c r="E19" s="43">
        <f t="shared" si="2"/>
        <v>0</v>
      </c>
      <c r="F19" s="42">
        <f t="shared" si="3"/>
        <v>217.6195593069826</v>
      </c>
      <c r="G19" s="42">
        <f t="shared" si="4"/>
        <v>150.86663489262358</v>
      </c>
      <c r="H19" s="42">
        <f aca="true" t="shared" si="8" ref="H19:H82">IF(Num_pagam&lt;&gt;"",Sal_iniz*Tasso_interesse/Num_pag_anno,"")</f>
        <v>66.75292441435903</v>
      </c>
      <c r="I19" s="42">
        <f t="shared" si="5"/>
        <v>21498.73047246706</v>
      </c>
      <c r="J19" s="42">
        <f>SUM($H$18:$H19)</f>
        <v>133.9695910810257</v>
      </c>
    </row>
    <row r="20" spans="1:10" s="36" customFormat="1" ht="12.75" customHeight="1">
      <c r="A20" s="40">
        <f t="shared" si="6"/>
        <v>3</v>
      </c>
      <c r="B20" s="41">
        <f t="shared" si="0"/>
        <v>41365</v>
      </c>
      <c r="C20" s="42">
        <f t="shared" si="7"/>
        <v>21498.73047246706</v>
      </c>
      <c r="D20" s="42">
        <f t="shared" si="1"/>
        <v>217.6195593069826</v>
      </c>
      <c r="E20" s="43">
        <f t="shared" si="2"/>
        <v>0</v>
      </c>
      <c r="F20" s="42">
        <f t="shared" si="3"/>
        <v>217.6195593069826</v>
      </c>
      <c r="G20" s="42">
        <f t="shared" si="4"/>
        <v>151.33180701687584</v>
      </c>
      <c r="H20" s="42">
        <f t="shared" si="8"/>
        <v>66.28775229010677</v>
      </c>
      <c r="I20" s="42">
        <f t="shared" si="5"/>
        <v>21347.398665450186</v>
      </c>
      <c r="J20" s="42">
        <f>SUM($H$18:$H20)</f>
        <v>200.25734337113246</v>
      </c>
    </row>
    <row r="21" spans="1:10" s="36" customFormat="1" ht="13.5">
      <c r="A21" s="40">
        <f t="shared" si="6"/>
        <v>4</v>
      </c>
      <c r="B21" s="41">
        <f t="shared" si="0"/>
        <v>41395</v>
      </c>
      <c r="C21" s="42">
        <f t="shared" si="7"/>
        <v>21347.398665450186</v>
      </c>
      <c r="D21" s="42">
        <f t="shared" si="1"/>
        <v>217.6195593069826</v>
      </c>
      <c r="E21" s="43">
        <f t="shared" si="2"/>
        <v>0</v>
      </c>
      <c r="F21" s="42">
        <f t="shared" si="3"/>
        <v>217.6195593069826</v>
      </c>
      <c r="G21" s="42">
        <f t="shared" si="4"/>
        <v>151.79841342184454</v>
      </c>
      <c r="H21" s="42">
        <f t="shared" si="8"/>
        <v>65.82114588513807</v>
      </c>
      <c r="I21" s="42">
        <f t="shared" si="5"/>
        <v>21195.60025202834</v>
      </c>
      <c r="J21" s="42">
        <f>SUM($H$18:$H21)</f>
        <v>266.07848925627053</v>
      </c>
    </row>
    <row r="22" spans="1:10" s="36" customFormat="1" ht="13.5">
      <c r="A22" s="40">
        <f t="shared" si="6"/>
        <v>5</v>
      </c>
      <c r="B22" s="41">
        <f t="shared" si="0"/>
        <v>41426</v>
      </c>
      <c r="C22" s="42">
        <f t="shared" si="7"/>
        <v>21195.60025202834</v>
      </c>
      <c r="D22" s="42">
        <f t="shared" si="1"/>
        <v>217.6195593069826</v>
      </c>
      <c r="E22" s="43">
        <f t="shared" si="2"/>
        <v>0</v>
      </c>
      <c r="F22" s="42">
        <f t="shared" si="3"/>
        <v>217.6195593069826</v>
      </c>
      <c r="G22" s="42">
        <f t="shared" si="4"/>
        <v>152.26645852989523</v>
      </c>
      <c r="H22" s="42">
        <f t="shared" si="8"/>
        <v>65.35310077708738</v>
      </c>
      <c r="I22" s="42">
        <f t="shared" si="5"/>
        <v>21043.333793498445</v>
      </c>
      <c r="J22" s="42">
        <f>SUM($H$18:$H22)</f>
        <v>331.4315900333579</v>
      </c>
    </row>
    <row r="23" spans="1:10" ht="13.5">
      <c r="A23" s="40">
        <f t="shared" si="6"/>
        <v>6</v>
      </c>
      <c r="B23" s="41">
        <f t="shared" si="0"/>
        <v>41456</v>
      </c>
      <c r="C23" s="42">
        <f t="shared" si="7"/>
        <v>21043.333793498445</v>
      </c>
      <c r="D23" s="42">
        <f t="shared" si="1"/>
        <v>217.6195593069826</v>
      </c>
      <c r="E23" s="43">
        <f t="shared" si="2"/>
        <v>0</v>
      </c>
      <c r="F23" s="42">
        <f t="shared" si="3"/>
        <v>217.6195593069826</v>
      </c>
      <c r="G23" s="42">
        <f t="shared" si="4"/>
        <v>152.73594677702908</v>
      </c>
      <c r="H23" s="42">
        <f t="shared" si="8"/>
        <v>64.88361252995354</v>
      </c>
      <c r="I23" s="42">
        <f t="shared" si="5"/>
        <v>20890.597846721415</v>
      </c>
      <c r="J23" s="42">
        <f>SUM($H$18:$H23)</f>
        <v>396.31520256331146</v>
      </c>
    </row>
    <row r="24" spans="1:10" ht="13.5">
      <c r="A24" s="40">
        <f t="shared" si="6"/>
        <v>7</v>
      </c>
      <c r="B24" s="41">
        <f t="shared" si="0"/>
        <v>41487</v>
      </c>
      <c r="C24" s="42">
        <f t="shared" si="7"/>
        <v>20890.597846721415</v>
      </c>
      <c r="D24" s="42">
        <f t="shared" si="1"/>
        <v>217.6195593069826</v>
      </c>
      <c r="E24" s="43">
        <f t="shared" si="2"/>
        <v>0</v>
      </c>
      <c r="F24" s="42">
        <f t="shared" si="3"/>
        <v>217.6195593069826</v>
      </c>
      <c r="G24" s="42">
        <f t="shared" si="4"/>
        <v>153.20688261292491</v>
      </c>
      <c r="H24" s="42">
        <f t="shared" si="8"/>
        <v>64.4126766940577</v>
      </c>
      <c r="I24" s="42">
        <f t="shared" si="5"/>
        <v>20737.39096410849</v>
      </c>
      <c r="J24" s="42">
        <f>SUM($H$18:$H24)</f>
        <v>460.7278792573692</v>
      </c>
    </row>
    <row r="25" spans="1:10" ht="13.5">
      <c r="A25" s="40">
        <f t="shared" si="6"/>
        <v>8</v>
      </c>
      <c r="B25" s="41">
        <f t="shared" si="0"/>
        <v>41518</v>
      </c>
      <c r="C25" s="42">
        <f t="shared" si="7"/>
        <v>20737.39096410849</v>
      </c>
      <c r="D25" s="42">
        <f t="shared" si="1"/>
        <v>217.6195593069826</v>
      </c>
      <c r="E25" s="43">
        <f t="shared" si="2"/>
        <v>0</v>
      </c>
      <c r="F25" s="42">
        <f t="shared" si="3"/>
        <v>217.6195593069826</v>
      </c>
      <c r="G25" s="42">
        <f t="shared" si="4"/>
        <v>153.67927050098143</v>
      </c>
      <c r="H25" s="42">
        <f t="shared" si="8"/>
        <v>63.94028880600118</v>
      </c>
      <c r="I25" s="42">
        <f t="shared" si="5"/>
        <v>20583.711693607507</v>
      </c>
      <c r="J25" s="42">
        <f>SUM($H$18:$H25)</f>
        <v>524.6681680633703</v>
      </c>
    </row>
    <row r="26" spans="1:10" ht="13.5">
      <c r="A26" s="40">
        <f t="shared" si="6"/>
        <v>9</v>
      </c>
      <c r="B26" s="41">
        <f t="shared" si="0"/>
        <v>41548</v>
      </c>
      <c r="C26" s="42">
        <f t="shared" si="7"/>
        <v>20583.711693607507</v>
      </c>
      <c r="D26" s="42">
        <f t="shared" si="1"/>
        <v>217.6195593069826</v>
      </c>
      <c r="E26" s="43">
        <f t="shared" si="2"/>
        <v>0</v>
      </c>
      <c r="F26" s="42">
        <f t="shared" si="3"/>
        <v>217.6195593069826</v>
      </c>
      <c r="G26" s="42">
        <f t="shared" si="4"/>
        <v>154.15311491835948</v>
      </c>
      <c r="H26" s="42">
        <f t="shared" si="8"/>
        <v>63.46644438862314</v>
      </c>
      <c r="I26" s="42">
        <f t="shared" si="5"/>
        <v>20429.558578689146</v>
      </c>
      <c r="J26" s="42">
        <f>SUM($H$18:$H26)</f>
        <v>588.1346124519935</v>
      </c>
    </row>
    <row r="27" spans="1:10" ht="13.5">
      <c r="A27" s="40">
        <f t="shared" si="6"/>
        <v>10</v>
      </c>
      <c r="B27" s="41">
        <f t="shared" si="0"/>
        <v>41579</v>
      </c>
      <c r="C27" s="42">
        <f t="shared" si="7"/>
        <v>20429.558578689146</v>
      </c>
      <c r="D27" s="42">
        <f t="shared" si="1"/>
        <v>217.6195593069826</v>
      </c>
      <c r="E27" s="43">
        <f t="shared" si="2"/>
        <v>0</v>
      </c>
      <c r="F27" s="42">
        <f t="shared" si="3"/>
        <v>217.6195593069826</v>
      </c>
      <c r="G27" s="42">
        <f t="shared" si="4"/>
        <v>154.6284203560244</v>
      </c>
      <c r="H27" s="42">
        <f t="shared" si="8"/>
        <v>62.991138950958195</v>
      </c>
      <c r="I27" s="42">
        <f t="shared" si="5"/>
        <v>20274.93015833312</v>
      </c>
      <c r="J27" s="42">
        <f>SUM($H$18:$H27)</f>
        <v>651.1257514029517</v>
      </c>
    </row>
    <row r="28" spans="1:10" ht="13.5">
      <c r="A28" s="40">
        <f t="shared" si="6"/>
        <v>11</v>
      </c>
      <c r="B28" s="41">
        <f t="shared" si="0"/>
        <v>41609</v>
      </c>
      <c r="C28" s="42">
        <f t="shared" si="7"/>
        <v>20274.93015833312</v>
      </c>
      <c r="D28" s="42">
        <f t="shared" si="1"/>
        <v>217.6195593069826</v>
      </c>
      <c r="E28" s="43">
        <f t="shared" si="2"/>
        <v>0</v>
      </c>
      <c r="F28" s="42">
        <f t="shared" si="3"/>
        <v>217.6195593069826</v>
      </c>
      <c r="G28" s="42">
        <f t="shared" si="4"/>
        <v>155.10519131878883</v>
      </c>
      <c r="H28" s="42">
        <f t="shared" si="8"/>
        <v>62.51436798819379</v>
      </c>
      <c r="I28" s="42">
        <f t="shared" si="5"/>
        <v>20119.824967014334</v>
      </c>
      <c r="J28" s="42">
        <f>SUM($H$18:$H28)</f>
        <v>713.6401193911455</v>
      </c>
    </row>
    <row r="29" spans="1:10" ht="13.5">
      <c r="A29" s="40">
        <f t="shared" si="6"/>
        <v>12</v>
      </c>
      <c r="B29" s="41">
        <f t="shared" si="0"/>
        <v>41640</v>
      </c>
      <c r="C29" s="42">
        <f t="shared" si="7"/>
        <v>20119.824967014334</v>
      </c>
      <c r="D29" s="42">
        <f t="shared" si="1"/>
        <v>217.6195593069826</v>
      </c>
      <c r="E29" s="43">
        <f t="shared" si="2"/>
        <v>0</v>
      </c>
      <c r="F29" s="42">
        <f t="shared" si="3"/>
        <v>217.6195593069826</v>
      </c>
      <c r="G29" s="42">
        <f t="shared" si="4"/>
        <v>155.5834323253551</v>
      </c>
      <c r="H29" s="42">
        <f t="shared" si="8"/>
        <v>62.036126981627525</v>
      </c>
      <c r="I29" s="42">
        <f t="shared" si="5"/>
        <v>19964.24153468898</v>
      </c>
      <c r="J29" s="42">
        <f>SUM($H$18:$H29)</f>
        <v>775.676246372773</v>
      </c>
    </row>
    <row r="30" spans="1:10" ht="13.5">
      <c r="A30" s="40">
        <f t="shared" si="6"/>
        <v>13</v>
      </c>
      <c r="B30" s="41">
        <f t="shared" si="0"/>
        <v>41671</v>
      </c>
      <c r="C30" s="42">
        <f t="shared" si="7"/>
        <v>19964.24153468898</v>
      </c>
      <c r="D30" s="42">
        <f t="shared" si="1"/>
        <v>217.6195593069826</v>
      </c>
      <c r="E30" s="43">
        <f t="shared" si="2"/>
        <v>0</v>
      </c>
      <c r="F30" s="42">
        <f t="shared" si="3"/>
        <v>217.6195593069826</v>
      </c>
      <c r="G30" s="42">
        <f t="shared" si="4"/>
        <v>156.06314790835825</v>
      </c>
      <c r="H30" s="42">
        <f t="shared" si="8"/>
        <v>61.556411398624356</v>
      </c>
      <c r="I30" s="42">
        <f t="shared" si="5"/>
        <v>19808.178386780623</v>
      </c>
      <c r="J30" s="42">
        <f>SUM($H$18:$H30)</f>
        <v>837.2326577713974</v>
      </c>
    </row>
    <row r="31" spans="1:10" ht="13.5">
      <c r="A31" s="40">
        <f t="shared" si="6"/>
        <v>14</v>
      </c>
      <c r="B31" s="41">
        <f t="shared" si="0"/>
        <v>41699</v>
      </c>
      <c r="C31" s="42">
        <f t="shared" si="7"/>
        <v>19808.178386780623</v>
      </c>
      <c r="D31" s="42">
        <f t="shared" si="1"/>
        <v>217.6195593069826</v>
      </c>
      <c r="E31" s="43">
        <f t="shared" si="2"/>
        <v>0</v>
      </c>
      <c r="F31" s="42">
        <f t="shared" si="3"/>
        <v>217.6195593069826</v>
      </c>
      <c r="G31" s="42">
        <f t="shared" si="4"/>
        <v>156.54434261440903</v>
      </c>
      <c r="H31" s="42">
        <f t="shared" si="8"/>
        <v>61.07521669257358</v>
      </c>
      <c r="I31" s="42">
        <f t="shared" si="5"/>
        <v>19651.634044166214</v>
      </c>
      <c r="J31" s="42">
        <f>SUM($H$18:$H31)</f>
        <v>898.307874463971</v>
      </c>
    </row>
    <row r="32" spans="1:10" ht="13.5">
      <c r="A32" s="40">
        <f t="shared" si="6"/>
        <v>15</v>
      </c>
      <c r="B32" s="41">
        <f t="shared" si="0"/>
        <v>41730</v>
      </c>
      <c r="C32" s="42">
        <f t="shared" si="7"/>
        <v>19651.634044166214</v>
      </c>
      <c r="D32" s="42">
        <f t="shared" si="1"/>
        <v>217.6195593069826</v>
      </c>
      <c r="E32" s="43">
        <f t="shared" si="2"/>
        <v>0</v>
      </c>
      <c r="F32" s="42">
        <f t="shared" si="3"/>
        <v>217.6195593069826</v>
      </c>
      <c r="G32" s="42">
        <f t="shared" si="4"/>
        <v>157.0270210041368</v>
      </c>
      <c r="H32" s="42">
        <f t="shared" si="8"/>
        <v>60.59253830284582</v>
      </c>
      <c r="I32" s="42">
        <f t="shared" si="5"/>
        <v>19494.607023162076</v>
      </c>
      <c r="J32" s="42">
        <f>SUM($H$18:$H32)</f>
        <v>958.9004127668168</v>
      </c>
    </row>
    <row r="33" spans="1:10" ht="13.5">
      <c r="A33" s="40">
        <f t="shared" si="6"/>
        <v>16</v>
      </c>
      <c r="B33" s="41">
        <f t="shared" si="0"/>
        <v>41760</v>
      </c>
      <c r="C33" s="42">
        <f t="shared" si="7"/>
        <v>19494.607023162076</v>
      </c>
      <c r="D33" s="42">
        <f t="shared" si="1"/>
        <v>217.6195593069826</v>
      </c>
      <c r="E33" s="43">
        <f t="shared" si="2"/>
        <v>0</v>
      </c>
      <c r="F33" s="42">
        <f t="shared" si="3"/>
        <v>217.6195593069826</v>
      </c>
      <c r="G33" s="42">
        <f t="shared" si="4"/>
        <v>157.51118765223288</v>
      </c>
      <c r="H33" s="42">
        <f t="shared" si="8"/>
        <v>60.10837165474973</v>
      </c>
      <c r="I33" s="42">
        <f t="shared" si="5"/>
        <v>19337.095835509845</v>
      </c>
      <c r="J33" s="42">
        <f>SUM($H$18:$H33)</f>
        <v>1019.0087844215665</v>
      </c>
    </row>
    <row r="34" spans="1:10" ht="13.5">
      <c r="A34" s="40">
        <f t="shared" si="6"/>
        <v>17</v>
      </c>
      <c r="B34" s="41">
        <f t="shared" si="0"/>
        <v>41791</v>
      </c>
      <c r="C34" s="42">
        <f t="shared" si="7"/>
        <v>19337.095835509845</v>
      </c>
      <c r="D34" s="42">
        <f t="shared" si="1"/>
        <v>217.6195593069826</v>
      </c>
      <c r="E34" s="43">
        <f t="shared" si="2"/>
        <v>0</v>
      </c>
      <c r="F34" s="42">
        <f t="shared" si="3"/>
        <v>217.6195593069826</v>
      </c>
      <c r="G34" s="42">
        <f t="shared" si="4"/>
        <v>157.99684714749392</v>
      </c>
      <c r="H34" s="42">
        <f t="shared" si="8"/>
        <v>59.622712159488685</v>
      </c>
      <c r="I34" s="42">
        <f t="shared" si="5"/>
        <v>19179.09898836235</v>
      </c>
      <c r="J34" s="42">
        <f>SUM($H$18:$H34)</f>
        <v>1078.6314965810552</v>
      </c>
    </row>
    <row r="35" spans="1:10" ht="13.5">
      <c r="A35" s="40">
        <f t="shared" si="6"/>
        <v>18</v>
      </c>
      <c r="B35" s="41">
        <f t="shared" si="0"/>
        <v>41821</v>
      </c>
      <c r="C35" s="42">
        <f t="shared" si="7"/>
        <v>19179.09898836235</v>
      </c>
      <c r="D35" s="42">
        <f t="shared" si="1"/>
        <v>217.6195593069826</v>
      </c>
      <c r="E35" s="43">
        <f t="shared" si="2"/>
        <v>0</v>
      </c>
      <c r="F35" s="42">
        <f t="shared" si="3"/>
        <v>217.6195593069826</v>
      </c>
      <c r="G35" s="42">
        <f t="shared" si="4"/>
        <v>158.48400409286535</v>
      </c>
      <c r="H35" s="42">
        <f t="shared" si="8"/>
        <v>59.135555214117254</v>
      </c>
      <c r="I35" s="42">
        <f t="shared" si="5"/>
        <v>19020.614984269487</v>
      </c>
      <c r="J35" s="42">
        <f>SUM($H$18:$H35)</f>
        <v>1137.7670517951724</v>
      </c>
    </row>
    <row r="36" spans="1:10" ht="13.5">
      <c r="A36" s="40">
        <f t="shared" si="6"/>
        <v>19</v>
      </c>
      <c r="B36" s="41">
        <f t="shared" si="0"/>
        <v>41852</v>
      </c>
      <c r="C36" s="42">
        <f t="shared" si="7"/>
        <v>19020.614984269487</v>
      </c>
      <c r="D36" s="42">
        <f t="shared" si="1"/>
        <v>217.6195593069826</v>
      </c>
      <c r="E36" s="43">
        <f t="shared" si="2"/>
        <v>0</v>
      </c>
      <c r="F36" s="42">
        <f t="shared" si="3"/>
        <v>217.6195593069826</v>
      </c>
      <c r="G36" s="42">
        <f t="shared" si="4"/>
        <v>158.97266310548503</v>
      </c>
      <c r="H36" s="42">
        <f t="shared" si="8"/>
        <v>58.64689620149758</v>
      </c>
      <c r="I36" s="42">
        <f t="shared" si="5"/>
        <v>18861.642321164003</v>
      </c>
      <c r="J36" s="42">
        <f>SUM($H$18:$H36)</f>
        <v>1196.41394799667</v>
      </c>
    </row>
    <row r="37" spans="1:10" ht="13.5">
      <c r="A37" s="40">
        <f t="shared" si="6"/>
        <v>20</v>
      </c>
      <c r="B37" s="41">
        <f t="shared" si="0"/>
        <v>41883</v>
      </c>
      <c r="C37" s="42">
        <f t="shared" si="7"/>
        <v>18861.642321164003</v>
      </c>
      <c r="D37" s="42">
        <f t="shared" si="1"/>
        <v>217.6195593069826</v>
      </c>
      <c r="E37" s="43">
        <f t="shared" si="2"/>
        <v>0</v>
      </c>
      <c r="F37" s="42">
        <f t="shared" si="3"/>
        <v>217.6195593069826</v>
      </c>
      <c r="G37" s="42">
        <f t="shared" si="4"/>
        <v>159.46282881672693</v>
      </c>
      <c r="H37" s="42">
        <f t="shared" si="8"/>
        <v>58.156730490255676</v>
      </c>
      <c r="I37" s="42">
        <f t="shared" si="5"/>
        <v>18702.179492347277</v>
      </c>
      <c r="J37" s="42">
        <f>SUM($H$18:$H37)</f>
        <v>1254.5706784869258</v>
      </c>
    </row>
    <row r="38" spans="1:10" ht="13.5">
      <c r="A38" s="40">
        <f t="shared" si="6"/>
        <v>21</v>
      </c>
      <c r="B38" s="41">
        <f t="shared" si="0"/>
        <v>41913</v>
      </c>
      <c r="C38" s="42">
        <f t="shared" si="7"/>
        <v>18702.179492347277</v>
      </c>
      <c r="D38" s="42">
        <f t="shared" si="1"/>
        <v>217.6195593069826</v>
      </c>
      <c r="E38" s="43">
        <f t="shared" si="2"/>
        <v>0</v>
      </c>
      <c r="F38" s="42">
        <f t="shared" si="3"/>
        <v>217.6195593069826</v>
      </c>
      <c r="G38" s="42">
        <f t="shared" si="4"/>
        <v>159.95450587224516</v>
      </c>
      <c r="H38" s="42">
        <f t="shared" si="8"/>
        <v>57.66505343473744</v>
      </c>
      <c r="I38" s="42">
        <f t="shared" si="5"/>
        <v>18542.22498647503</v>
      </c>
      <c r="J38" s="42">
        <f>SUM($H$18:$H38)</f>
        <v>1312.2357319216633</v>
      </c>
    </row>
    <row r="39" spans="1:10" ht="13.5">
      <c r="A39" s="40">
        <f t="shared" si="6"/>
        <v>22</v>
      </c>
      <c r="B39" s="41">
        <f t="shared" si="0"/>
        <v>41944</v>
      </c>
      <c r="C39" s="42">
        <f t="shared" si="7"/>
        <v>18542.22498647503</v>
      </c>
      <c r="D39" s="42">
        <f t="shared" si="1"/>
        <v>217.6195593069826</v>
      </c>
      <c r="E39" s="43">
        <f t="shared" si="2"/>
        <v>0</v>
      </c>
      <c r="F39" s="42">
        <f t="shared" si="3"/>
        <v>217.6195593069826</v>
      </c>
      <c r="G39" s="42">
        <f t="shared" si="4"/>
        <v>160.44769893201794</v>
      </c>
      <c r="H39" s="42">
        <f t="shared" si="8"/>
        <v>57.17186037496467</v>
      </c>
      <c r="I39" s="42">
        <f t="shared" si="5"/>
        <v>18381.777287543013</v>
      </c>
      <c r="J39" s="42">
        <f>SUM($H$18:$H39)</f>
        <v>1369.4075922966279</v>
      </c>
    </row>
    <row r="40" spans="1:10" ht="13.5">
      <c r="A40" s="40">
        <f t="shared" si="6"/>
        <v>23</v>
      </c>
      <c r="B40" s="41">
        <f t="shared" si="0"/>
        <v>41974</v>
      </c>
      <c r="C40" s="42">
        <f t="shared" si="7"/>
        <v>18381.777287543013</v>
      </c>
      <c r="D40" s="42">
        <f t="shared" si="1"/>
        <v>217.6195593069826</v>
      </c>
      <c r="E40" s="43">
        <f t="shared" si="2"/>
        <v>0</v>
      </c>
      <c r="F40" s="42">
        <f t="shared" si="3"/>
        <v>217.6195593069826</v>
      </c>
      <c r="G40" s="42">
        <f t="shared" si="4"/>
        <v>160.94241267039166</v>
      </c>
      <c r="H40" s="42">
        <f t="shared" si="8"/>
        <v>56.677146636590955</v>
      </c>
      <c r="I40" s="42">
        <f t="shared" si="5"/>
        <v>18220.83487487262</v>
      </c>
      <c r="J40" s="42">
        <f>SUM($H$18:$H40)</f>
        <v>1426.084738933219</v>
      </c>
    </row>
    <row r="41" spans="1:10" ht="13.5">
      <c r="A41" s="40">
        <f t="shared" si="6"/>
        <v>24</v>
      </c>
      <c r="B41" s="41">
        <f t="shared" si="0"/>
        <v>42005</v>
      </c>
      <c r="C41" s="42">
        <f t="shared" si="7"/>
        <v>18220.83487487262</v>
      </c>
      <c r="D41" s="42">
        <f t="shared" si="1"/>
        <v>217.6195593069826</v>
      </c>
      <c r="E41" s="43">
        <f t="shared" si="2"/>
        <v>0</v>
      </c>
      <c r="F41" s="42">
        <f t="shared" si="3"/>
        <v>217.6195593069826</v>
      </c>
      <c r="G41" s="42">
        <f t="shared" si="4"/>
        <v>161.43865177612537</v>
      </c>
      <c r="H41" s="42">
        <f t="shared" si="8"/>
        <v>56.18090753085724</v>
      </c>
      <c r="I41" s="42">
        <f t="shared" si="5"/>
        <v>18059.396223096493</v>
      </c>
      <c r="J41" s="42">
        <f>SUM($H$18:$H41)</f>
        <v>1482.265646464076</v>
      </c>
    </row>
    <row r="42" spans="1:10" ht="13.5">
      <c r="A42" s="40">
        <f t="shared" si="6"/>
        <v>25</v>
      </c>
      <c r="B42" s="41">
        <f t="shared" si="0"/>
        <v>42036</v>
      </c>
      <c r="C42" s="42">
        <f t="shared" si="7"/>
        <v>18059.396223096493</v>
      </c>
      <c r="D42" s="42">
        <f t="shared" si="1"/>
        <v>217.6195593069826</v>
      </c>
      <c r="E42" s="43">
        <f t="shared" si="2"/>
        <v>0</v>
      </c>
      <c r="F42" s="42">
        <f t="shared" si="3"/>
        <v>217.6195593069826</v>
      </c>
      <c r="G42" s="42">
        <f t="shared" si="4"/>
        <v>161.9364209524351</v>
      </c>
      <c r="H42" s="42">
        <f t="shared" si="8"/>
        <v>55.683138354547516</v>
      </c>
      <c r="I42" s="42">
        <f t="shared" si="5"/>
        <v>17897.459802144058</v>
      </c>
      <c r="J42" s="42">
        <f>SUM($H$18:$H42)</f>
        <v>1537.9487848186236</v>
      </c>
    </row>
    <row r="43" spans="1:10" ht="13.5">
      <c r="A43" s="40">
        <f t="shared" si="6"/>
        <v>26</v>
      </c>
      <c r="B43" s="41">
        <f t="shared" si="0"/>
        <v>42064</v>
      </c>
      <c r="C43" s="42">
        <f t="shared" si="7"/>
        <v>17897.459802144058</v>
      </c>
      <c r="D43" s="42">
        <f t="shared" si="1"/>
        <v>217.6195593069826</v>
      </c>
      <c r="E43" s="43">
        <f t="shared" si="2"/>
        <v>0</v>
      </c>
      <c r="F43" s="42">
        <f t="shared" si="3"/>
        <v>217.6195593069826</v>
      </c>
      <c r="G43" s="42">
        <f t="shared" si="4"/>
        <v>162.43572491703844</v>
      </c>
      <c r="H43" s="42">
        <f t="shared" si="8"/>
        <v>55.183834389944174</v>
      </c>
      <c r="I43" s="42">
        <f t="shared" si="5"/>
        <v>17735.02407722702</v>
      </c>
      <c r="J43" s="42">
        <f>SUM($H$18:$H43)</f>
        <v>1593.1326192085678</v>
      </c>
    </row>
    <row r="44" spans="1:10" ht="13.5">
      <c r="A44" s="40">
        <f t="shared" si="6"/>
        <v>27</v>
      </c>
      <c r="B44" s="41">
        <f t="shared" si="0"/>
        <v>42095</v>
      </c>
      <c r="C44" s="42">
        <f t="shared" si="7"/>
        <v>17735.02407722702</v>
      </c>
      <c r="D44" s="42">
        <f t="shared" si="1"/>
        <v>217.6195593069826</v>
      </c>
      <c r="E44" s="43">
        <f t="shared" si="2"/>
        <v>0</v>
      </c>
      <c r="F44" s="42">
        <f t="shared" si="3"/>
        <v>217.6195593069826</v>
      </c>
      <c r="G44" s="42">
        <f t="shared" si="4"/>
        <v>162.9365684021993</v>
      </c>
      <c r="H44" s="42">
        <f t="shared" si="8"/>
        <v>54.68299090478331</v>
      </c>
      <c r="I44" s="42">
        <f t="shared" si="5"/>
        <v>17572.08750882482</v>
      </c>
      <c r="J44" s="42">
        <f>SUM($H$18:$H44)</f>
        <v>1647.815610113351</v>
      </c>
    </row>
    <row r="45" spans="1:10" ht="13.5">
      <c r="A45" s="40">
        <f t="shared" si="6"/>
        <v>28</v>
      </c>
      <c r="B45" s="41">
        <f t="shared" si="0"/>
        <v>42125</v>
      </c>
      <c r="C45" s="42">
        <f t="shared" si="7"/>
        <v>17572.08750882482</v>
      </c>
      <c r="D45" s="42">
        <f t="shared" si="1"/>
        <v>217.6195593069826</v>
      </c>
      <c r="E45" s="43">
        <f t="shared" si="2"/>
        <v>0</v>
      </c>
      <c r="F45" s="42">
        <f t="shared" si="3"/>
        <v>217.6195593069826</v>
      </c>
      <c r="G45" s="42">
        <f t="shared" si="4"/>
        <v>163.43895615477274</v>
      </c>
      <c r="H45" s="42">
        <f t="shared" si="8"/>
        <v>54.18060315220986</v>
      </c>
      <c r="I45" s="42">
        <f t="shared" si="5"/>
        <v>17408.64855267005</v>
      </c>
      <c r="J45" s="42">
        <f>SUM($H$18:$H45)</f>
        <v>1701.996213265561</v>
      </c>
    </row>
    <row r="46" spans="1:10" ht="13.5">
      <c r="A46" s="40">
        <f t="shared" si="6"/>
        <v>29</v>
      </c>
      <c r="B46" s="41">
        <f t="shared" si="0"/>
        <v>42156</v>
      </c>
      <c r="C46" s="42">
        <f t="shared" si="7"/>
        <v>17408.64855267005</v>
      </c>
      <c r="D46" s="42">
        <f t="shared" si="1"/>
        <v>217.6195593069826</v>
      </c>
      <c r="E46" s="43">
        <f t="shared" si="2"/>
        <v>0</v>
      </c>
      <c r="F46" s="42">
        <f t="shared" si="3"/>
        <v>217.6195593069826</v>
      </c>
      <c r="G46" s="42">
        <f t="shared" si="4"/>
        <v>163.94289293624996</v>
      </c>
      <c r="H46" s="42">
        <f t="shared" si="8"/>
        <v>53.67666637073265</v>
      </c>
      <c r="I46" s="42">
        <f t="shared" si="5"/>
        <v>17244.705659733798</v>
      </c>
      <c r="J46" s="42">
        <f>SUM($H$18:$H46)</f>
        <v>1755.6728796362936</v>
      </c>
    </row>
    <row r="47" spans="1:10" ht="13.5">
      <c r="A47" s="40">
        <f t="shared" si="6"/>
        <v>30</v>
      </c>
      <c r="B47" s="41">
        <f t="shared" si="0"/>
        <v>42186</v>
      </c>
      <c r="C47" s="42">
        <f t="shared" si="7"/>
        <v>17244.705659733798</v>
      </c>
      <c r="D47" s="42">
        <f t="shared" si="1"/>
        <v>217.6195593069826</v>
      </c>
      <c r="E47" s="43">
        <f t="shared" si="2"/>
        <v>0</v>
      </c>
      <c r="F47" s="42">
        <f t="shared" si="3"/>
        <v>217.6195593069826</v>
      </c>
      <c r="G47" s="42">
        <f t="shared" si="4"/>
        <v>164.4483835228034</v>
      </c>
      <c r="H47" s="42">
        <f t="shared" si="8"/>
        <v>53.171175784179205</v>
      </c>
      <c r="I47" s="42">
        <f t="shared" si="5"/>
        <v>17080.257276210996</v>
      </c>
      <c r="J47" s="42">
        <f>SUM($H$18:$H47)</f>
        <v>1808.8440554204728</v>
      </c>
    </row>
    <row r="48" spans="1:10" ht="13.5">
      <c r="A48" s="40">
        <f t="shared" si="6"/>
        <v>31</v>
      </c>
      <c r="B48" s="41">
        <f t="shared" si="0"/>
        <v>42217</v>
      </c>
      <c r="C48" s="42">
        <f t="shared" si="7"/>
        <v>17080.257276210996</v>
      </c>
      <c r="D48" s="42">
        <f t="shared" si="1"/>
        <v>217.6195593069826</v>
      </c>
      <c r="E48" s="43">
        <f t="shared" si="2"/>
        <v>0</v>
      </c>
      <c r="F48" s="42">
        <f t="shared" si="3"/>
        <v>217.6195593069826</v>
      </c>
      <c r="G48" s="42">
        <f t="shared" si="4"/>
        <v>164.95543270533204</v>
      </c>
      <c r="H48" s="42">
        <f t="shared" si="8"/>
        <v>52.664126601650565</v>
      </c>
      <c r="I48" s="42">
        <f t="shared" si="5"/>
        <v>16915.301843505662</v>
      </c>
      <c r="J48" s="42">
        <f>SUM($H$18:$H48)</f>
        <v>1861.5081820221235</v>
      </c>
    </row>
    <row r="49" spans="1:10" ht="13.5">
      <c r="A49" s="40">
        <f t="shared" si="6"/>
        <v>32</v>
      </c>
      <c r="B49" s="41">
        <f t="shared" si="0"/>
        <v>42248</v>
      </c>
      <c r="C49" s="42">
        <f t="shared" si="7"/>
        <v>16915.301843505662</v>
      </c>
      <c r="D49" s="42">
        <f t="shared" si="1"/>
        <v>217.6195593069826</v>
      </c>
      <c r="E49" s="43">
        <f t="shared" si="2"/>
        <v>0</v>
      </c>
      <c r="F49" s="42">
        <f t="shared" si="3"/>
        <v>217.6195593069826</v>
      </c>
      <c r="G49" s="42">
        <f t="shared" si="4"/>
        <v>165.46404528950683</v>
      </c>
      <c r="H49" s="42">
        <f t="shared" si="8"/>
        <v>52.15551401747579</v>
      </c>
      <c r="I49" s="42">
        <f t="shared" si="5"/>
        <v>16749.837798216155</v>
      </c>
      <c r="J49" s="42">
        <f>SUM($H$18:$H49)</f>
        <v>1913.6636960395992</v>
      </c>
    </row>
    <row r="50" spans="1:10" ht="13.5">
      <c r="A50" s="40">
        <f t="shared" si="6"/>
        <v>33</v>
      </c>
      <c r="B50" s="41">
        <f t="shared" si="0"/>
        <v>42278</v>
      </c>
      <c r="C50" s="42">
        <f t="shared" si="7"/>
        <v>16749.837798216155</v>
      </c>
      <c r="D50" s="42">
        <f t="shared" si="1"/>
        <v>217.6195593069826</v>
      </c>
      <c r="E50" s="43">
        <f t="shared" si="2"/>
        <v>0</v>
      </c>
      <c r="F50" s="42">
        <f t="shared" si="3"/>
        <v>217.6195593069826</v>
      </c>
      <c r="G50" s="42">
        <f t="shared" si="4"/>
        <v>165.97422609581614</v>
      </c>
      <c r="H50" s="42">
        <f t="shared" si="8"/>
        <v>51.645333211166474</v>
      </c>
      <c r="I50" s="42">
        <f t="shared" si="5"/>
        <v>16583.86357212034</v>
      </c>
      <c r="J50" s="42">
        <f>SUM($H$18:$H50)</f>
        <v>1965.3090292507657</v>
      </c>
    </row>
    <row r="51" spans="1:10" ht="13.5">
      <c r="A51" s="40">
        <f t="shared" si="6"/>
        <v>34</v>
      </c>
      <c r="B51" s="41">
        <f t="shared" si="0"/>
        <v>42309</v>
      </c>
      <c r="C51" s="42">
        <f t="shared" si="7"/>
        <v>16583.86357212034</v>
      </c>
      <c r="D51" s="42">
        <f t="shared" si="1"/>
        <v>217.6195593069826</v>
      </c>
      <c r="E51" s="43">
        <f t="shared" si="2"/>
        <v>0</v>
      </c>
      <c r="F51" s="42">
        <f t="shared" si="3"/>
        <v>217.6195593069826</v>
      </c>
      <c r="G51" s="42">
        <f t="shared" si="4"/>
        <v>166.48597995961157</v>
      </c>
      <c r="H51" s="42">
        <f t="shared" si="8"/>
        <v>51.13357934737104</v>
      </c>
      <c r="I51" s="42">
        <f t="shared" si="5"/>
        <v>16417.377592160727</v>
      </c>
      <c r="J51" s="42">
        <f>SUM($H$18:$H51)</f>
        <v>2016.4426085981368</v>
      </c>
    </row>
    <row r="52" spans="1:10" ht="13.5">
      <c r="A52" s="40">
        <f t="shared" si="6"/>
        <v>35</v>
      </c>
      <c r="B52" s="41">
        <f t="shared" si="0"/>
        <v>42339</v>
      </c>
      <c r="C52" s="42">
        <f t="shared" si="7"/>
        <v>16417.377592160727</v>
      </c>
      <c r="D52" s="42">
        <f t="shared" si="1"/>
        <v>217.6195593069826</v>
      </c>
      <c r="E52" s="43">
        <f t="shared" si="2"/>
        <v>0</v>
      </c>
      <c r="F52" s="42">
        <f t="shared" si="3"/>
        <v>217.6195593069826</v>
      </c>
      <c r="G52" s="42">
        <f t="shared" si="4"/>
        <v>166.9993117311537</v>
      </c>
      <c r="H52" s="42">
        <f t="shared" si="8"/>
        <v>50.620247575828905</v>
      </c>
      <c r="I52" s="42">
        <f t="shared" si="5"/>
        <v>16250.378280429573</v>
      </c>
      <c r="J52" s="42">
        <f>SUM($H$18:$H52)</f>
        <v>2067.062856173966</v>
      </c>
    </row>
    <row r="53" spans="1:10" ht="13.5">
      <c r="A53" s="40">
        <f t="shared" si="6"/>
        <v>36</v>
      </c>
      <c r="B53" s="41">
        <f t="shared" si="0"/>
        <v>42370</v>
      </c>
      <c r="C53" s="42">
        <f t="shared" si="7"/>
        <v>16250.378280429573</v>
      </c>
      <c r="D53" s="42">
        <f t="shared" si="1"/>
        <v>217.6195593069826</v>
      </c>
      <c r="E53" s="43">
        <f t="shared" si="2"/>
        <v>0</v>
      </c>
      <c r="F53" s="42">
        <f t="shared" si="3"/>
        <v>217.6195593069826</v>
      </c>
      <c r="G53" s="42">
        <f t="shared" si="4"/>
        <v>167.5142262756581</v>
      </c>
      <c r="H53" s="42">
        <f t="shared" si="8"/>
        <v>50.10533303132451</v>
      </c>
      <c r="I53" s="42">
        <f t="shared" si="5"/>
        <v>16082.864054153915</v>
      </c>
      <c r="J53" s="42">
        <f>SUM($H$18:$H53)</f>
        <v>2117.16818920529</v>
      </c>
    </row>
    <row r="54" spans="1:10" ht="13.5">
      <c r="A54" s="40">
        <f t="shared" si="6"/>
        <v>37</v>
      </c>
      <c r="B54" s="41">
        <f t="shared" si="0"/>
        <v>42401</v>
      </c>
      <c r="C54" s="42">
        <f t="shared" si="7"/>
        <v>16082.864054153915</v>
      </c>
      <c r="D54" s="42">
        <f t="shared" si="1"/>
        <v>217.6195593069826</v>
      </c>
      <c r="E54" s="43">
        <f t="shared" si="2"/>
        <v>0</v>
      </c>
      <c r="F54" s="42">
        <f t="shared" si="3"/>
        <v>217.6195593069826</v>
      </c>
      <c r="G54" s="42">
        <f t="shared" si="4"/>
        <v>168.03072847334138</v>
      </c>
      <c r="H54" s="42">
        <f t="shared" si="8"/>
        <v>49.58883083364123</v>
      </c>
      <c r="I54" s="42">
        <f t="shared" si="5"/>
        <v>15914.833325680574</v>
      </c>
      <c r="J54" s="42">
        <f>SUM($H$18:$H54)</f>
        <v>2166.7570200389314</v>
      </c>
    </row>
    <row r="55" spans="1:10" ht="13.5">
      <c r="A55" s="40">
        <f t="shared" si="6"/>
        <v>38</v>
      </c>
      <c r="B55" s="41">
        <f t="shared" si="0"/>
        <v>42430</v>
      </c>
      <c r="C55" s="42">
        <f t="shared" si="7"/>
        <v>15914.833325680574</v>
      </c>
      <c r="D55" s="42">
        <f t="shared" si="1"/>
        <v>217.6195593069826</v>
      </c>
      <c r="E55" s="43">
        <f t="shared" si="2"/>
        <v>0</v>
      </c>
      <c r="F55" s="42">
        <f t="shared" si="3"/>
        <v>217.6195593069826</v>
      </c>
      <c r="G55" s="42">
        <f t="shared" si="4"/>
        <v>168.5488232194675</v>
      </c>
      <c r="H55" s="42">
        <f t="shared" si="8"/>
        <v>49.07073608751511</v>
      </c>
      <c r="I55" s="42">
        <f t="shared" si="5"/>
        <v>15746.284502461107</v>
      </c>
      <c r="J55" s="42">
        <f>SUM($H$18:$H55)</f>
        <v>2215.8277561264463</v>
      </c>
    </row>
    <row r="56" spans="1:10" ht="13.5">
      <c r="A56" s="40">
        <f t="shared" si="6"/>
        <v>39</v>
      </c>
      <c r="B56" s="41">
        <f t="shared" si="0"/>
        <v>42461</v>
      </c>
      <c r="C56" s="42">
        <f t="shared" si="7"/>
        <v>15746.284502461107</v>
      </c>
      <c r="D56" s="42">
        <f t="shared" si="1"/>
        <v>217.6195593069826</v>
      </c>
      <c r="E56" s="43">
        <f t="shared" si="2"/>
        <v>0</v>
      </c>
      <c r="F56" s="42">
        <f t="shared" si="3"/>
        <v>217.6195593069826</v>
      </c>
      <c r="G56" s="42">
        <f t="shared" si="4"/>
        <v>169.0685154243942</v>
      </c>
      <c r="H56" s="42">
        <f t="shared" si="8"/>
        <v>48.55104388258841</v>
      </c>
      <c r="I56" s="42">
        <f t="shared" si="5"/>
        <v>15577.215987036712</v>
      </c>
      <c r="J56" s="42">
        <f>SUM($H$18:$H56)</f>
        <v>2264.378800009035</v>
      </c>
    </row>
    <row r="57" spans="1:10" ht="13.5">
      <c r="A57" s="40">
        <f t="shared" si="6"/>
        <v>40</v>
      </c>
      <c r="B57" s="41">
        <f t="shared" si="0"/>
        <v>42491</v>
      </c>
      <c r="C57" s="42">
        <f t="shared" si="7"/>
        <v>15577.215987036712</v>
      </c>
      <c r="D57" s="42">
        <f t="shared" si="1"/>
        <v>217.6195593069826</v>
      </c>
      <c r="E57" s="43">
        <f t="shared" si="2"/>
        <v>0</v>
      </c>
      <c r="F57" s="42">
        <f t="shared" si="3"/>
        <v>217.6195593069826</v>
      </c>
      <c r="G57" s="42">
        <f t="shared" si="4"/>
        <v>169.58981001361943</v>
      </c>
      <c r="H57" s="42">
        <f t="shared" si="8"/>
        <v>48.02974929336319</v>
      </c>
      <c r="I57" s="42">
        <f t="shared" si="5"/>
        <v>15407.626177023092</v>
      </c>
      <c r="J57" s="42">
        <f>SUM($H$18:$H57)</f>
        <v>2312.408549302398</v>
      </c>
    </row>
    <row r="58" spans="1:10" ht="13.5">
      <c r="A58" s="40">
        <f t="shared" si="6"/>
        <v>41</v>
      </c>
      <c r="B58" s="41">
        <f t="shared" si="0"/>
        <v>42522</v>
      </c>
      <c r="C58" s="42">
        <f t="shared" si="7"/>
        <v>15407.626177023092</v>
      </c>
      <c r="D58" s="42">
        <f t="shared" si="1"/>
        <v>217.6195593069826</v>
      </c>
      <c r="E58" s="43">
        <f t="shared" si="2"/>
        <v>0</v>
      </c>
      <c r="F58" s="42">
        <f t="shared" si="3"/>
        <v>217.6195593069826</v>
      </c>
      <c r="G58" s="42">
        <f t="shared" si="4"/>
        <v>170.1127119278281</v>
      </c>
      <c r="H58" s="42">
        <f t="shared" si="8"/>
        <v>47.50684737915453</v>
      </c>
      <c r="I58" s="42">
        <f t="shared" si="5"/>
        <v>15237.513465095264</v>
      </c>
      <c r="J58" s="42">
        <f>SUM($H$18:$H58)</f>
        <v>2359.9153966815525</v>
      </c>
    </row>
    <row r="59" spans="1:10" ht="13.5">
      <c r="A59" s="40">
        <f t="shared" si="6"/>
        <v>42</v>
      </c>
      <c r="B59" s="41">
        <f t="shared" si="0"/>
        <v>42552</v>
      </c>
      <c r="C59" s="42">
        <f t="shared" si="7"/>
        <v>15237.513465095264</v>
      </c>
      <c r="D59" s="42">
        <f t="shared" si="1"/>
        <v>217.6195593069826</v>
      </c>
      <c r="E59" s="43">
        <f t="shared" si="2"/>
        <v>0</v>
      </c>
      <c r="F59" s="42">
        <f t="shared" si="3"/>
        <v>217.6195593069826</v>
      </c>
      <c r="G59" s="42">
        <f t="shared" si="4"/>
        <v>170.63722612293887</v>
      </c>
      <c r="H59" s="42">
        <f t="shared" si="8"/>
        <v>46.98233318404373</v>
      </c>
      <c r="I59" s="42">
        <f t="shared" si="5"/>
        <v>15066.876238972325</v>
      </c>
      <c r="J59" s="42">
        <f>SUM($H$18:$H59)</f>
        <v>2406.8977298655964</v>
      </c>
    </row>
    <row r="60" spans="1:10" ht="13.5">
      <c r="A60" s="40">
        <f t="shared" si="6"/>
        <v>43</v>
      </c>
      <c r="B60" s="41">
        <f t="shared" si="0"/>
        <v>42583</v>
      </c>
      <c r="C60" s="42">
        <f t="shared" si="7"/>
        <v>15066.876238972325</v>
      </c>
      <c r="D60" s="42">
        <f t="shared" si="1"/>
        <v>217.6195593069826</v>
      </c>
      <c r="E60" s="43">
        <f t="shared" si="2"/>
        <v>0</v>
      </c>
      <c r="F60" s="42">
        <f t="shared" si="3"/>
        <v>217.6195593069826</v>
      </c>
      <c r="G60" s="42">
        <f t="shared" si="4"/>
        <v>171.16335757015128</v>
      </c>
      <c r="H60" s="42">
        <f t="shared" si="8"/>
        <v>46.45620173683133</v>
      </c>
      <c r="I60" s="42">
        <f t="shared" si="5"/>
        <v>14895.712881402174</v>
      </c>
      <c r="J60" s="42">
        <f>SUM($H$18:$H60)</f>
        <v>2453.3539316024276</v>
      </c>
    </row>
    <row r="61" spans="1:10" ht="13.5">
      <c r="A61" s="40">
        <f t="shared" si="6"/>
        <v>44</v>
      </c>
      <c r="B61" s="41">
        <f t="shared" si="0"/>
        <v>42614</v>
      </c>
      <c r="C61" s="42">
        <f t="shared" si="7"/>
        <v>14895.712881402174</v>
      </c>
      <c r="D61" s="42">
        <f t="shared" si="1"/>
        <v>217.6195593069826</v>
      </c>
      <c r="E61" s="43">
        <f t="shared" si="2"/>
        <v>0</v>
      </c>
      <c r="F61" s="42">
        <f t="shared" si="3"/>
        <v>217.6195593069826</v>
      </c>
      <c r="G61" s="42">
        <f t="shared" si="4"/>
        <v>171.69111125599258</v>
      </c>
      <c r="H61" s="42">
        <f t="shared" si="8"/>
        <v>45.928448050990035</v>
      </c>
      <c r="I61" s="42">
        <f t="shared" si="5"/>
        <v>14724.021770146182</v>
      </c>
      <c r="J61" s="42">
        <f>SUM($H$18:$H61)</f>
        <v>2499.2823796534176</v>
      </c>
    </row>
    <row r="62" spans="1:10" ht="13.5">
      <c r="A62" s="40">
        <f t="shared" si="6"/>
        <v>45</v>
      </c>
      <c r="B62" s="41">
        <f t="shared" si="0"/>
        <v>42644</v>
      </c>
      <c r="C62" s="42">
        <f t="shared" si="7"/>
        <v>14724.021770146182</v>
      </c>
      <c r="D62" s="42">
        <f t="shared" si="1"/>
        <v>217.6195593069826</v>
      </c>
      <c r="E62" s="43">
        <f t="shared" si="2"/>
        <v>0</v>
      </c>
      <c r="F62" s="42">
        <f t="shared" si="3"/>
        <v>217.6195593069826</v>
      </c>
      <c r="G62" s="42">
        <f t="shared" si="4"/>
        <v>172.2204921823652</v>
      </c>
      <c r="H62" s="42">
        <f t="shared" si="8"/>
        <v>45.399067124617396</v>
      </c>
      <c r="I62" s="42">
        <f t="shared" si="5"/>
        <v>14551.801277963817</v>
      </c>
      <c r="J62" s="42">
        <f>SUM($H$18:$H62)</f>
        <v>2544.681446778035</v>
      </c>
    </row>
    <row r="63" spans="1:10" ht="13.5">
      <c r="A63" s="40">
        <f t="shared" si="6"/>
        <v>46</v>
      </c>
      <c r="B63" s="41">
        <f t="shared" si="0"/>
        <v>42675</v>
      </c>
      <c r="C63" s="42">
        <f t="shared" si="7"/>
        <v>14551.801277963817</v>
      </c>
      <c r="D63" s="42">
        <f t="shared" si="1"/>
        <v>217.6195593069826</v>
      </c>
      <c r="E63" s="43">
        <f t="shared" si="2"/>
        <v>0</v>
      </c>
      <c r="F63" s="42">
        <f t="shared" si="3"/>
        <v>217.6195593069826</v>
      </c>
      <c r="G63" s="42">
        <f t="shared" si="4"/>
        <v>172.7515053665942</v>
      </c>
      <c r="H63" s="42">
        <f t="shared" si="8"/>
        <v>44.86805394038843</v>
      </c>
      <c r="I63" s="42">
        <f t="shared" si="5"/>
        <v>14379.049772597224</v>
      </c>
      <c r="J63" s="42">
        <f>SUM($H$18:$H63)</f>
        <v>2589.5495007184236</v>
      </c>
    </row>
    <row r="64" spans="1:10" ht="13.5">
      <c r="A64" s="40">
        <f t="shared" si="6"/>
        <v>47</v>
      </c>
      <c r="B64" s="41">
        <f t="shared" si="0"/>
        <v>42705</v>
      </c>
      <c r="C64" s="42">
        <f t="shared" si="7"/>
        <v>14379.049772597224</v>
      </c>
      <c r="D64" s="42">
        <f t="shared" si="1"/>
        <v>217.6195593069826</v>
      </c>
      <c r="E64" s="43">
        <f t="shared" si="2"/>
        <v>0</v>
      </c>
      <c r="F64" s="42">
        <f t="shared" si="3"/>
        <v>217.6195593069826</v>
      </c>
      <c r="G64" s="42">
        <f t="shared" si="4"/>
        <v>173.2841558414745</v>
      </c>
      <c r="H64" s="42">
        <f t="shared" si="8"/>
        <v>44.33540346550811</v>
      </c>
      <c r="I64" s="42">
        <f t="shared" si="5"/>
        <v>14205.765616755749</v>
      </c>
      <c r="J64" s="42">
        <f>SUM($H$18:$H64)</f>
        <v>2633.8849041839317</v>
      </c>
    </row>
    <row r="65" spans="1:10" ht="13.5">
      <c r="A65" s="40">
        <f t="shared" si="6"/>
        <v>48</v>
      </c>
      <c r="B65" s="41">
        <f t="shared" si="0"/>
        <v>42736</v>
      </c>
      <c r="C65" s="42">
        <f t="shared" si="7"/>
        <v>14205.765616755749</v>
      </c>
      <c r="D65" s="42">
        <f t="shared" si="1"/>
        <v>217.6195593069826</v>
      </c>
      <c r="E65" s="43">
        <f t="shared" si="2"/>
        <v>0</v>
      </c>
      <c r="F65" s="42">
        <f t="shared" si="3"/>
        <v>217.6195593069826</v>
      </c>
      <c r="G65" s="42">
        <f t="shared" si="4"/>
        <v>173.81844865531906</v>
      </c>
      <c r="H65" s="42">
        <f t="shared" si="8"/>
        <v>43.801110651663556</v>
      </c>
      <c r="I65" s="42">
        <f t="shared" si="5"/>
        <v>14031.94716810043</v>
      </c>
      <c r="J65" s="42">
        <f>SUM($H$18:$H65)</f>
        <v>2677.6860148355954</v>
      </c>
    </row>
    <row r="66" spans="1:10" ht="13.5">
      <c r="A66" s="40">
        <f t="shared" si="6"/>
        <v>49</v>
      </c>
      <c r="B66" s="41">
        <f t="shared" si="0"/>
        <v>42767</v>
      </c>
      <c r="C66" s="42">
        <f t="shared" si="7"/>
        <v>14031.94716810043</v>
      </c>
      <c r="D66" s="42">
        <f t="shared" si="1"/>
        <v>217.6195593069826</v>
      </c>
      <c r="E66" s="43">
        <f t="shared" si="2"/>
        <v>0</v>
      </c>
      <c r="F66" s="42">
        <f t="shared" si="3"/>
        <v>217.6195593069826</v>
      </c>
      <c r="G66" s="42">
        <f t="shared" si="4"/>
        <v>174.3543888720063</v>
      </c>
      <c r="H66" s="42">
        <f t="shared" si="8"/>
        <v>43.26517043497632</v>
      </c>
      <c r="I66" s="42">
        <f t="shared" si="5"/>
        <v>13857.592779228424</v>
      </c>
      <c r="J66" s="42">
        <f>SUM($H$18:$H66)</f>
        <v>2720.951185270572</v>
      </c>
    </row>
    <row r="67" spans="1:10" ht="13.5">
      <c r="A67" s="40">
        <f t="shared" si="6"/>
        <v>50</v>
      </c>
      <c r="B67" s="41">
        <f t="shared" si="0"/>
        <v>42795</v>
      </c>
      <c r="C67" s="42">
        <f t="shared" si="7"/>
        <v>13857.592779228424</v>
      </c>
      <c r="D67" s="42">
        <f t="shared" si="1"/>
        <v>217.6195593069826</v>
      </c>
      <c r="E67" s="43">
        <f t="shared" si="2"/>
        <v>0</v>
      </c>
      <c r="F67" s="42">
        <f t="shared" si="3"/>
        <v>217.6195593069826</v>
      </c>
      <c r="G67" s="42">
        <f t="shared" si="4"/>
        <v>174.8919815710283</v>
      </c>
      <c r="H67" s="42">
        <f t="shared" si="8"/>
        <v>42.727577735954306</v>
      </c>
      <c r="I67" s="42">
        <f t="shared" si="5"/>
        <v>13682.700797657395</v>
      </c>
      <c r="J67" s="42">
        <f>SUM($H$18:$H67)</f>
        <v>2763.678763006526</v>
      </c>
    </row>
    <row r="68" spans="1:10" ht="13.5">
      <c r="A68" s="40">
        <f t="shared" si="6"/>
        <v>51</v>
      </c>
      <c r="B68" s="41">
        <f t="shared" si="0"/>
        <v>42826</v>
      </c>
      <c r="C68" s="42">
        <f t="shared" si="7"/>
        <v>13682.700797657395</v>
      </c>
      <c r="D68" s="42">
        <f t="shared" si="1"/>
        <v>217.6195593069826</v>
      </c>
      <c r="E68" s="43">
        <f t="shared" si="2"/>
        <v>0</v>
      </c>
      <c r="F68" s="42">
        <f t="shared" si="3"/>
        <v>217.6195593069826</v>
      </c>
      <c r="G68" s="42">
        <f t="shared" si="4"/>
        <v>175.43123184753898</v>
      </c>
      <c r="H68" s="42">
        <f t="shared" si="8"/>
        <v>42.188327459443634</v>
      </c>
      <c r="I68" s="42">
        <f t="shared" si="5"/>
        <v>13507.269565809856</v>
      </c>
      <c r="J68" s="42">
        <f>SUM($H$18:$H68)</f>
        <v>2805.86709046597</v>
      </c>
    </row>
    <row r="69" spans="1:10" ht="13.5">
      <c r="A69" s="40">
        <f t="shared" si="6"/>
        <v>52</v>
      </c>
      <c r="B69" s="41">
        <f t="shared" si="0"/>
        <v>42856</v>
      </c>
      <c r="C69" s="42">
        <f t="shared" si="7"/>
        <v>13507.269565809856</v>
      </c>
      <c r="D69" s="42">
        <f t="shared" si="1"/>
        <v>217.6195593069826</v>
      </c>
      <c r="E69" s="43">
        <f t="shared" si="2"/>
        <v>0</v>
      </c>
      <c r="F69" s="42">
        <f t="shared" si="3"/>
        <v>217.6195593069826</v>
      </c>
      <c r="G69" s="42">
        <f t="shared" si="4"/>
        <v>175.97214481240223</v>
      </c>
      <c r="H69" s="42">
        <f t="shared" si="8"/>
        <v>41.64741449458039</v>
      </c>
      <c r="I69" s="42">
        <f t="shared" si="5"/>
        <v>13331.297420997455</v>
      </c>
      <c r="J69" s="42">
        <f>SUM($H$18:$H69)</f>
        <v>2847.5145049605503</v>
      </c>
    </row>
    <row r="70" spans="1:10" ht="13.5">
      <c r="A70" s="40">
        <f t="shared" si="6"/>
        <v>53</v>
      </c>
      <c r="B70" s="41">
        <f t="shared" si="0"/>
        <v>42887</v>
      </c>
      <c r="C70" s="42">
        <f t="shared" si="7"/>
        <v>13331.297420997455</v>
      </c>
      <c r="D70" s="42">
        <f t="shared" si="1"/>
        <v>217.6195593069826</v>
      </c>
      <c r="E70" s="43">
        <f t="shared" si="2"/>
        <v>0</v>
      </c>
      <c r="F70" s="42">
        <f t="shared" si="3"/>
        <v>217.6195593069826</v>
      </c>
      <c r="G70" s="42">
        <f t="shared" si="4"/>
        <v>176.51472559224047</v>
      </c>
      <c r="H70" s="42">
        <f t="shared" si="8"/>
        <v>41.10483371474215</v>
      </c>
      <c r="I70" s="42">
        <f t="shared" si="5"/>
        <v>13154.782695405214</v>
      </c>
      <c r="J70" s="42">
        <f>SUM($H$18:$H70)</f>
        <v>2888.6193386752925</v>
      </c>
    </row>
    <row r="71" spans="1:10" ht="13.5">
      <c r="A71" s="40">
        <f t="shared" si="6"/>
        <v>54</v>
      </c>
      <c r="B71" s="41">
        <f t="shared" si="0"/>
        <v>42917</v>
      </c>
      <c r="C71" s="42">
        <f t="shared" si="7"/>
        <v>13154.782695405214</v>
      </c>
      <c r="D71" s="42">
        <f t="shared" si="1"/>
        <v>217.6195593069826</v>
      </c>
      <c r="E71" s="43">
        <f t="shared" si="2"/>
        <v>0</v>
      </c>
      <c r="F71" s="42">
        <f t="shared" si="3"/>
        <v>217.6195593069826</v>
      </c>
      <c r="G71" s="42">
        <f t="shared" si="4"/>
        <v>177.0589793294832</v>
      </c>
      <c r="H71" s="42">
        <f t="shared" si="8"/>
        <v>40.56057997749941</v>
      </c>
      <c r="I71" s="42">
        <f t="shared" si="5"/>
        <v>12977.72371607573</v>
      </c>
      <c r="J71" s="42">
        <f>SUM($H$18:$H71)</f>
        <v>2929.179918652792</v>
      </c>
    </row>
    <row r="72" spans="1:10" ht="13.5">
      <c r="A72" s="40">
        <f t="shared" si="6"/>
        <v>55</v>
      </c>
      <c r="B72" s="41">
        <f t="shared" si="0"/>
        <v>42948</v>
      </c>
      <c r="C72" s="42">
        <f t="shared" si="7"/>
        <v>12977.72371607573</v>
      </c>
      <c r="D72" s="42">
        <f t="shared" si="1"/>
        <v>217.6195593069826</v>
      </c>
      <c r="E72" s="43">
        <f t="shared" si="2"/>
        <v>0</v>
      </c>
      <c r="F72" s="42">
        <f t="shared" si="3"/>
        <v>217.6195593069826</v>
      </c>
      <c r="G72" s="42">
        <f t="shared" si="4"/>
        <v>177.60491118241578</v>
      </c>
      <c r="H72" s="42">
        <f t="shared" si="8"/>
        <v>40.01464812456683</v>
      </c>
      <c r="I72" s="42">
        <f t="shared" si="5"/>
        <v>12800.118804893315</v>
      </c>
      <c r="J72" s="42">
        <f>SUM($H$18:$H72)</f>
        <v>2969.194566777359</v>
      </c>
    </row>
    <row r="73" spans="1:10" ht="13.5">
      <c r="A73" s="40">
        <f t="shared" si="6"/>
        <v>56</v>
      </c>
      <c r="B73" s="41">
        <f t="shared" si="0"/>
        <v>42979</v>
      </c>
      <c r="C73" s="42">
        <f t="shared" si="7"/>
        <v>12800.118804893315</v>
      </c>
      <c r="D73" s="42">
        <f t="shared" si="1"/>
        <v>217.6195593069826</v>
      </c>
      <c r="E73" s="43">
        <f t="shared" si="2"/>
        <v>0</v>
      </c>
      <c r="F73" s="42">
        <f t="shared" si="3"/>
        <v>217.6195593069826</v>
      </c>
      <c r="G73" s="42">
        <f t="shared" si="4"/>
        <v>178.15252632522822</v>
      </c>
      <c r="H73" s="42">
        <f t="shared" si="8"/>
        <v>39.467032981754386</v>
      </c>
      <c r="I73" s="42">
        <f t="shared" si="5"/>
        <v>12621.966278568087</v>
      </c>
      <c r="J73" s="42">
        <f>SUM($H$18:$H73)</f>
        <v>3008.6615997591134</v>
      </c>
    </row>
    <row r="74" spans="1:10" ht="13.5">
      <c r="A74" s="40">
        <f t="shared" si="6"/>
        <v>57</v>
      </c>
      <c r="B74" s="41">
        <f t="shared" si="0"/>
        <v>43009</v>
      </c>
      <c r="C74" s="42">
        <f t="shared" si="7"/>
        <v>12621.966278568087</v>
      </c>
      <c r="D74" s="42">
        <f t="shared" si="1"/>
        <v>217.6195593069826</v>
      </c>
      <c r="E74" s="43">
        <f t="shared" si="2"/>
        <v>0</v>
      </c>
      <c r="F74" s="42">
        <f t="shared" si="3"/>
        <v>217.6195593069826</v>
      </c>
      <c r="G74" s="42">
        <f t="shared" si="4"/>
        <v>178.70182994806436</v>
      </c>
      <c r="H74" s="42">
        <f t="shared" si="8"/>
        <v>38.917729358918265</v>
      </c>
      <c r="I74" s="42">
        <f t="shared" si="5"/>
        <v>12443.264448620022</v>
      </c>
      <c r="J74" s="42">
        <f>SUM($H$18:$H74)</f>
        <v>3047.5793291180316</v>
      </c>
    </row>
    <row r="75" spans="1:10" ht="13.5">
      <c r="A75" s="40">
        <f t="shared" si="6"/>
        <v>58</v>
      </c>
      <c r="B75" s="41">
        <f t="shared" si="0"/>
        <v>43040</v>
      </c>
      <c r="C75" s="42">
        <f t="shared" si="7"/>
        <v>12443.264448620022</v>
      </c>
      <c r="D75" s="42">
        <f t="shared" si="1"/>
        <v>217.6195593069826</v>
      </c>
      <c r="E75" s="43">
        <f t="shared" si="2"/>
        <v>0</v>
      </c>
      <c r="F75" s="42">
        <f t="shared" si="3"/>
        <v>217.6195593069826</v>
      </c>
      <c r="G75" s="42">
        <f t="shared" si="4"/>
        <v>179.25282725707086</v>
      </c>
      <c r="H75" s="42">
        <f t="shared" si="8"/>
        <v>38.36673204991173</v>
      </c>
      <c r="I75" s="42">
        <f t="shared" si="5"/>
        <v>12264.011621362952</v>
      </c>
      <c r="J75" s="42">
        <f>SUM($H$18:$H75)</f>
        <v>3085.9460611679433</v>
      </c>
    </row>
    <row r="76" spans="1:10" ht="13.5">
      <c r="A76" s="40">
        <f t="shared" si="6"/>
        <v>59</v>
      </c>
      <c r="B76" s="41">
        <f t="shared" si="0"/>
        <v>43070</v>
      </c>
      <c r="C76" s="42">
        <f t="shared" si="7"/>
        <v>12264.011621362952</v>
      </c>
      <c r="D76" s="42">
        <f t="shared" si="1"/>
        <v>217.6195593069826</v>
      </c>
      <c r="E76" s="43">
        <f t="shared" si="2"/>
        <v>0</v>
      </c>
      <c r="F76" s="42">
        <f t="shared" si="3"/>
        <v>217.6195593069826</v>
      </c>
      <c r="G76" s="42">
        <f t="shared" si="4"/>
        <v>179.80552347444683</v>
      </c>
      <c r="H76" s="42">
        <f t="shared" si="8"/>
        <v>37.814035832535765</v>
      </c>
      <c r="I76" s="42">
        <f t="shared" si="5"/>
        <v>12084.206097888506</v>
      </c>
      <c r="J76" s="42">
        <f>SUM($H$18:$H76)</f>
        <v>3123.760097000479</v>
      </c>
    </row>
    <row r="77" spans="1:10" ht="13.5">
      <c r="A77" s="40">
        <f t="shared" si="6"/>
        <v>60</v>
      </c>
      <c r="B77" s="41">
        <f t="shared" si="0"/>
        <v>43101</v>
      </c>
      <c r="C77" s="42">
        <f t="shared" si="7"/>
        <v>12084.206097888506</v>
      </c>
      <c r="D77" s="42">
        <f t="shared" si="1"/>
        <v>217.6195593069826</v>
      </c>
      <c r="E77" s="43">
        <f t="shared" si="2"/>
        <v>0</v>
      </c>
      <c r="F77" s="42">
        <f t="shared" si="3"/>
        <v>217.6195593069826</v>
      </c>
      <c r="G77" s="42">
        <f t="shared" si="4"/>
        <v>180.35992383849305</v>
      </c>
      <c r="H77" s="42">
        <f t="shared" si="8"/>
        <v>37.259635468489556</v>
      </c>
      <c r="I77" s="42">
        <f t="shared" si="5"/>
        <v>11903.846174050013</v>
      </c>
      <c r="J77" s="42">
        <f>SUM($H$18:$H77)</f>
        <v>3161.019732468969</v>
      </c>
    </row>
    <row r="78" spans="1:10" ht="13.5">
      <c r="A78" s="40">
        <f t="shared" si="6"/>
        <v>61</v>
      </c>
      <c r="B78" s="41">
        <f t="shared" si="0"/>
        <v>43132</v>
      </c>
      <c r="C78" s="42">
        <f t="shared" si="7"/>
        <v>11903.846174050013</v>
      </c>
      <c r="D78" s="42">
        <f t="shared" si="1"/>
        <v>217.6195593069826</v>
      </c>
      <c r="E78" s="43">
        <f t="shared" si="2"/>
        <v>0</v>
      </c>
      <c r="F78" s="42">
        <f t="shared" si="3"/>
        <v>217.6195593069826</v>
      </c>
      <c r="G78" s="42">
        <f t="shared" si="4"/>
        <v>180.91603360366173</v>
      </c>
      <c r="H78" s="42">
        <f t="shared" si="8"/>
        <v>36.70352570332087</v>
      </c>
      <c r="I78" s="42">
        <f t="shared" si="5"/>
        <v>11722.930140446351</v>
      </c>
      <c r="J78" s="42">
        <f>SUM($H$18:$H78)</f>
        <v>3197.7232581722897</v>
      </c>
    </row>
    <row r="79" spans="1:10" ht="13.5">
      <c r="A79" s="40">
        <f t="shared" si="6"/>
        <v>62</v>
      </c>
      <c r="B79" s="41">
        <f t="shared" si="0"/>
        <v>43160</v>
      </c>
      <c r="C79" s="42">
        <f t="shared" si="7"/>
        <v>11722.930140446351</v>
      </c>
      <c r="D79" s="42">
        <f t="shared" si="1"/>
        <v>217.6195593069826</v>
      </c>
      <c r="E79" s="43">
        <f t="shared" si="2"/>
        <v>0</v>
      </c>
      <c r="F79" s="42">
        <f t="shared" si="3"/>
        <v>217.6195593069826</v>
      </c>
      <c r="G79" s="42">
        <f t="shared" si="4"/>
        <v>181.47385804060636</v>
      </c>
      <c r="H79" s="42">
        <f t="shared" si="8"/>
        <v>36.14570126637625</v>
      </c>
      <c r="I79" s="42">
        <f t="shared" si="5"/>
        <v>11541.456282405745</v>
      </c>
      <c r="J79" s="42">
        <f>SUM($H$18:$H79)</f>
        <v>3233.868959438666</v>
      </c>
    </row>
    <row r="80" spans="1:10" ht="13.5">
      <c r="A80" s="40">
        <f t="shared" si="6"/>
        <v>63</v>
      </c>
      <c r="B80" s="41">
        <f t="shared" si="0"/>
        <v>43191</v>
      </c>
      <c r="C80" s="42">
        <f t="shared" si="7"/>
        <v>11541.456282405745</v>
      </c>
      <c r="D80" s="42">
        <f t="shared" si="1"/>
        <v>217.6195593069826</v>
      </c>
      <c r="E80" s="43">
        <f t="shared" si="2"/>
        <v>0</v>
      </c>
      <c r="F80" s="42">
        <f t="shared" si="3"/>
        <v>217.6195593069826</v>
      </c>
      <c r="G80" s="42">
        <f t="shared" si="4"/>
        <v>182.03340243623157</v>
      </c>
      <c r="H80" s="42">
        <f t="shared" si="8"/>
        <v>35.58615687075105</v>
      </c>
      <c r="I80" s="42">
        <f t="shared" si="5"/>
        <v>11359.422879969514</v>
      </c>
      <c r="J80" s="42">
        <f>SUM($H$18:$H80)</f>
        <v>3269.455116309417</v>
      </c>
    </row>
    <row r="81" spans="1:10" ht="13.5">
      <c r="A81" s="40">
        <f t="shared" si="6"/>
        <v>64</v>
      </c>
      <c r="B81" s="41">
        <f t="shared" si="0"/>
        <v>43221</v>
      </c>
      <c r="C81" s="42">
        <f t="shared" si="7"/>
        <v>11359.422879969514</v>
      </c>
      <c r="D81" s="42">
        <f t="shared" si="1"/>
        <v>217.6195593069826</v>
      </c>
      <c r="E81" s="43">
        <f t="shared" si="2"/>
        <v>0</v>
      </c>
      <c r="F81" s="42">
        <f t="shared" si="3"/>
        <v>217.6195593069826</v>
      </c>
      <c r="G81" s="42">
        <f t="shared" si="4"/>
        <v>182.59467209374327</v>
      </c>
      <c r="H81" s="42">
        <f t="shared" si="8"/>
        <v>35.02488721323933</v>
      </c>
      <c r="I81" s="42">
        <f t="shared" si="5"/>
        <v>11176.828207875771</v>
      </c>
      <c r="J81" s="42">
        <f>SUM($H$18:$H81)</f>
        <v>3304.4800035226563</v>
      </c>
    </row>
    <row r="82" spans="1:10" ht="13.5">
      <c r="A82" s="40">
        <f t="shared" si="6"/>
        <v>65</v>
      </c>
      <c r="B82" s="41">
        <f aca="true" t="shared" si="9" ref="B82:B137">IF(Num_pagam&lt;&gt;"",DATE(YEAR(Inizio_prestito),MONTH(Inizio_prestito)+(Num_pagam)*12/Num_pag_anno,DAY(Inizio_prestito)),"")</f>
        <v>43252</v>
      </c>
      <c r="C82" s="42">
        <f t="shared" si="7"/>
        <v>11176.828207875771</v>
      </c>
      <c r="D82" s="42">
        <f aca="true" t="shared" si="10" ref="D82:D137">IF(Num_pagam&lt;&gt;"",Pagam_mensile_pianif,"")</f>
        <v>217.6195593069826</v>
      </c>
      <c r="E82" s="43">
        <f aca="true" t="shared" si="11" ref="E82:E137">IF(AND(Num_pagam&lt;&gt;"",Pagam_pianif+Pagam_extra_pianif&lt;Sal_iniz),Pagam_extra_pianif,IF(AND(Num_pagam&lt;&gt;"",Sal_iniz-Pagam_pianif&gt;0),Sal_iniz-Pagam_pianif,IF(Num_pagam&lt;&gt;"",0,"")))</f>
        <v>0</v>
      </c>
      <c r="F82" s="42">
        <f aca="true" t="shared" si="12" ref="F82:F137">IF(AND(Num_pagam&lt;&gt;"",Pagam_pianif+Pag_extra&lt;Sal_iniz),Pagam_pianif+Pag_extra,IF(Num_pagam&lt;&gt;"",Sal_iniz,""))</f>
        <v>217.6195593069826</v>
      </c>
      <c r="G82" s="42">
        <f aca="true" t="shared" si="13" ref="G82:G137">IF(Num_pagam&lt;&gt;"",Total_pagam-Int,"")</f>
        <v>183.15767233269898</v>
      </c>
      <c r="H82" s="42">
        <f t="shared" si="8"/>
        <v>34.46188697428362</v>
      </c>
      <c r="I82" s="42">
        <f aca="true" t="shared" si="14" ref="I82:I137">IF(AND(Num_pagam&lt;&gt;"",Pagam_pianif+Pag_extra&lt;Sal_iniz),Sal_iniz-Cap,IF(Num_pagam&lt;&gt;"",0,""))</f>
        <v>10993.670535543071</v>
      </c>
      <c r="J82" s="42">
        <f>SUM($H$18:$H82)</f>
        <v>3338.94189049694</v>
      </c>
    </row>
    <row r="83" spans="1:10" ht="13.5">
      <c r="A83" s="40">
        <f aca="true" t="shared" si="15" ref="A83:A137">IF(Valori_immessi,A82+1,"")</f>
        <v>66</v>
      </c>
      <c r="B83" s="41">
        <f t="shared" si="9"/>
        <v>43282</v>
      </c>
      <c r="C83" s="42">
        <f aca="true" t="shared" si="16" ref="C83:C137">IF(Num_pagam&lt;&gt;"",I82,"")</f>
        <v>10993.670535543071</v>
      </c>
      <c r="D83" s="42">
        <f t="shared" si="10"/>
        <v>217.6195593069826</v>
      </c>
      <c r="E83" s="43">
        <f t="shared" si="11"/>
        <v>0</v>
      </c>
      <c r="F83" s="42">
        <f t="shared" si="12"/>
        <v>217.6195593069826</v>
      </c>
      <c r="G83" s="42">
        <f t="shared" si="13"/>
        <v>183.72240848905813</v>
      </c>
      <c r="H83" s="42">
        <f aca="true" t="shared" si="17" ref="H83:H137">IF(Num_pagam&lt;&gt;"",Sal_iniz*Tasso_interesse/Num_pag_anno,"")</f>
        <v>33.89715081792447</v>
      </c>
      <c r="I83" s="42">
        <f t="shared" si="14"/>
        <v>10809.948127054013</v>
      </c>
      <c r="J83" s="42">
        <f>SUM($H$18:$H83)</f>
        <v>3372.839041314864</v>
      </c>
    </row>
    <row r="84" spans="1:10" ht="13.5">
      <c r="A84" s="40">
        <f t="shared" si="15"/>
        <v>67</v>
      </c>
      <c r="B84" s="41">
        <f t="shared" si="9"/>
        <v>43313</v>
      </c>
      <c r="C84" s="42">
        <f t="shared" si="16"/>
        <v>10809.948127054013</v>
      </c>
      <c r="D84" s="42">
        <f t="shared" si="10"/>
        <v>217.6195593069826</v>
      </c>
      <c r="E84" s="43">
        <f t="shared" si="11"/>
        <v>0</v>
      </c>
      <c r="F84" s="42">
        <f t="shared" si="12"/>
        <v>217.6195593069826</v>
      </c>
      <c r="G84" s="42">
        <f t="shared" si="13"/>
        <v>184.28888591523275</v>
      </c>
      <c r="H84" s="42">
        <f t="shared" si="17"/>
        <v>33.33067339174987</v>
      </c>
      <c r="I84" s="42">
        <f t="shared" si="14"/>
        <v>10625.65924113878</v>
      </c>
      <c r="J84" s="42">
        <f>SUM($H$18:$H84)</f>
        <v>3406.169714706614</v>
      </c>
    </row>
    <row r="85" spans="1:10" ht="13.5">
      <c r="A85" s="40">
        <f t="shared" si="15"/>
        <v>68</v>
      </c>
      <c r="B85" s="41">
        <f t="shared" si="9"/>
        <v>43344</v>
      </c>
      <c r="C85" s="42">
        <f t="shared" si="16"/>
        <v>10625.65924113878</v>
      </c>
      <c r="D85" s="42">
        <f t="shared" si="10"/>
        <v>217.6195593069826</v>
      </c>
      <c r="E85" s="43">
        <f t="shared" si="11"/>
        <v>0</v>
      </c>
      <c r="F85" s="42">
        <f t="shared" si="12"/>
        <v>217.6195593069826</v>
      </c>
      <c r="G85" s="42">
        <f t="shared" si="13"/>
        <v>184.85710998013803</v>
      </c>
      <c r="H85" s="42">
        <f t="shared" si="17"/>
        <v>32.76244932684457</v>
      </c>
      <c r="I85" s="42">
        <f t="shared" si="14"/>
        <v>10440.802131158642</v>
      </c>
      <c r="J85" s="42">
        <f>SUM($H$18:$H85)</f>
        <v>3438.9321640334583</v>
      </c>
    </row>
    <row r="86" spans="1:10" ht="13.5">
      <c r="A86" s="40">
        <f t="shared" si="15"/>
        <v>69</v>
      </c>
      <c r="B86" s="41">
        <f t="shared" si="9"/>
        <v>43374</v>
      </c>
      <c r="C86" s="42">
        <f t="shared" si="16"/>
        <v>10440.802131158642</v>
      </c>
      <c r="D86" s="42">
        <f t="shared" si="10"/>
        <v>217.6195593069826</v>
      </c>
      <c r="E86" s="43">
        <f t="shared" si="11"/>
        <v>0</v>
      </c>
      <c r="F86" s="42">
        <f t="shared" si="12"/>
        <v>217.6195593069826</v>
      </c>
      <c r="G86" s="42">
        <f t="shared" si="13"/>
        <v>185.42708606924347</v>
      </c>
      <c r="H86" s="42">
        <f t="shared" si="17"/>
        <v>32.192473237739144</v>
      </c>
      <c r="I86" s="42">
        <f t="shared" si="14"/>
        <v>10255.375045089399</v>
      </c>
      <c r="J86" s="42">
        <f>SUM($H$18:$H86)</f>
        <v>3471.1246372711976</v>
      </c>
    </row>
    <row r="87" spans="1:10" ht="13.5">
      <c r="A87" s="40">
        <f t="shared" si="15"/>
        <v>70</v>
      </c>
      <c r="B87" s="41">
        <f t="shared" si="9"/>
        <v>43405</v>
      </c>
      <c r="C87" s="42">
        <f t="shared" si="16"/>
        <v>10255.375045089399</v>
      </c>
      <c r="D87" s="42">
        <f t="shared" si="10"/>
        <v>217.6195593069826</v>
      </c>
      <c r="E87" s="43">
        <f t="shared" si="11"/>
        <v>0</v>
      </c>
      <c r="F87" s="42">
        <f t="shared" si="12"/>
        <v>217.6195593069826</v>
      </c>
      <c r="G87" s="42">
        <f t="shared" si="13"/>
        <v>185.99881958462362</v>
      </c>
      <c r="H87" s="42">
        <f t="shared" si="17"/>
        <v>31.620739722358977</v>
      </c>
      <c r="I87" s="42">
        <f t="shared" si="14"/>
        <v>10069.376225504775</v>
      </c>
      <c r="J87" s="42">
        <f>SUM($H$18:$H87)</f>
        <v>3502.7453769935564</v>
      </c>
    </row>
    <row r="88" spans="1:10" ht="13.5">
      <c r="A88" s="40">
        <f t="shared" si="15"/>
        <v>71</v>
      </c>
      <c r="B88" s="41">
        <f t="shared" si="9"/>
        <v>43435</v>
      </c>
      <c r="C88" s="42">
        <f t="shared" si="16"/>
        <v>10069.376225504775</v>
      </c>
      <c r="D88" s="42">
        <f t="shared" si="10"/>
        <v>217.6195593069826</v>
      </c>
      <c r="E88" s="43">
        <f t="shared" si="11"/>
        <v>0</v>
      </c>
      <c r="F88" s="42">
        <f t="shared" si="12"/>
        <v>217.6195593069826</v>
      </c>
      <c r="G88" s="42">
        <f t="shared" si="13"/>
        <v>186.57231594500956</v>
      </c>
      <c r="H88" s="42">
        <f t="shared" si="17"/>
        <v>31.047243361973056</v>
      </c>
      <c r="I88" s="42">
        <f t="shared" si="14"/>
        <v>9882.803909559765</v>
      </c>
      <c r="J88" s="42">
        <f>SUM($H$18:$H88)</f>
        <v>3533.7926203555294</v>
      </c>
    </row>
    <row r="89" spans="1:10" ht="13.5">
      <c r="A89" s="40">
        <f t="shared" si="15"/>
        <v>72</v>
      </c>
      <c r="B89" s="41">
        <f t="shared" si="9"/>
        <v>43466</v>
      </c>
      <c r="C89" s="42">
        <f t="shared" si="16"/>
        <v>9882.803909559765</v>
      </c>
      <c r="D89" s="42">
        <f t="shared" si="10"/>
        <v>217.6195593069826</v>
      </c>
      <c r="E89" s="43">
        <f t="shared" si="11"/>
        <v>0</v>
      </c>
      <c r="F89" s="42">
        <f t="shared" si="12"/>
        <v>217.6195593069826</v>
      </c>
      <c r="G89" s="42">
        <f t="shared" si="13"/>
        <v>187.14758058584</v>
      </c>
      <c r="H89" s="42">
        <f t="shared" si="17"/>
        <v>30.471978721142605</v>
      </c>
      <c r="I89" s="42">
        <f t="shared" si="14"/>
        <v>9695.656328973924</v>
      </c>
      <c r="J89" s="42">
        <f>SUM($H$18:$H89)</f>
        <v>3564.264599076672</v>
      </c>
    </row>
    <row r="90" spans="1:10" ht="13.5">
      <c r="A90" s="40">
        <f t="shared" si="15"/>
        <v>73</v>
      </c>
      <c r="B90" s="41">
        <f t="shared" si="9"/>
        <v>43497</v>
      </c>
      <c r="C90" s="42">
        <f t="shared" si="16"/>
        <v>9695.656328973924</v>
      </c>
      <c r="D90" s="42">
        <f t="shared" si="10"/>
        <v>217.6195593069826</v>
      </c>
      <c r="E90" s="43">
        <f t="shared" si="11"/>
        <v>0</v>
      </c>
      <c r="F90" s="42">
        <f t="shared" si="12"/>
        <v>217.6195593069826</v>
      </c>
      <c r="G90" s="42">
        <f t="shared" si="13"/>
        <v>187.724618959313</v>
      </c>
      <c r="H90" s="42">
        <f t="shared" si="17"/>
        <v>29.8949403476696</v>
      </c>
      <c r="I90" s="42">
        <f t="shared" si="14"/>
        <v>9507.93171001461</v>
      </c>
      <c r="J90" s="42">
        <f>SUM($H$18:$H90)</f>
        <v>3594.1595394243413</v>
      </c>
    </row>
    <row r="91" spans="1:10" ht="13.5">
      <c r="A91" s="40">
        <f t="shared" si="15"/>
        <v>74</v>
      </c>
      <c r="B91" s="41">
        <f t="shared" si="9"/>
        <v>43525</v>
      </c>
      <c r="C91" s="42">
        <f t="shared" si="16"/>
        <v>9507.93171001461</v>
      </c>
      <c r="D91" s="42">
        <f t="shared" si="10"/>
        <v>217.6195593069826</v>
      </c>
      <c r="E91" s="43">
        <f t="shared" si="11"/>
        <v>0</v>
      </c>
      <c r="F91" s="42">
        <f t="shared" si="12"/>
        <v>217.6195593069826</v>
      </c>
      <c r="G91" s="42">
        <f t="shared" si="13"/>
        <v>188.30343653443757</v>
      </c>
      <c r="H91" s="42">
        <f t="shared" si="17"/>
        <v>29.316122772545047</v>
      </c>
      <c r="I91" s="42">
        <f t="shared" si="14"/>
        <v>9319.628273480173</v>
      </c>
      <c r="J91" s="42">
        <f>SUM($H$18:$H91)</f>
        <v>3623.4756621968863</v>
      </c>
    </row>
    <row r="92" spans="1:10" ht="13.5">
      <c r="A92" s="40">
        <f t="shared" si="15"/>
        <v>75</v>
      </c>
      <c r="B92" s="41">
        <f t="shared" si="9"/>
        <v>43556</v>
      </c>
      <c r="C92" s="42">
        <f t="shared" si="16"/>
        <v>9319.628273480173</v>
      </c>
      <c r="D92" s="42">
        <f t="shared" si="10"/>
        <v>217.6195593069826</v>
      </c>
      <c r="E92" s="43">
        <f t="shared" si="11"/>
        <v>0</v>
      </c>
      <c r="F92" s="42">
        <f t="shared" si="12"/>
        <v>217.6195593069826</v>
      </c>
      <c r="G92" s="42">
        <f t="shared" si="13"/>
        <v>188.8840387970854</v>
      </c>
      <c r="H92" s="42">
        <f t="shared" si="17"/>
        <v>28.7355205098972</v>
      </c>
      <c r="I92" s="42">
        <f t="shared" si="14"/>
        <v>9130.744234683089</v>
      </c>
      <c r="J92" s="42">
        <f>SUM($H$18:$H92)</f>
        <v>3652.2111827067833</v>
      </c>
    </row>
    <row r="93" spans="1:10" ht="13.5">
      <c r="A93" s="40">
        <f t="shared" si="15"/>
        <v>76</v>
      </c>
      <c r="B93" s="41">
        <f t="shared" si="9"/>
        <v>43586</v>
      </c>
      <c r="C93" s="42">
        <f t="shared" si="16"/>
        <v>9130.744234683089</v>
      </c>
      <c r="D93" s="42">
        <f t="shared" si="10"/>
        <v>217.6195593069826</v>
      </c>
      <c r="E93" s="43">
        <f t="shared" si="11"/>
        <v>0</v>
      </c>
      <c r="F93" s="42">
        <f t="shared" si="12"/>
        <v>217.6195593069826</v>
      </c>
      <c r="G93" s="42">
        <f t="shared" si="13"/>
        <v>189.4664312500431</v>
      </c>
      <c r="H93" s="42">
        <f t="shared" si="17"/>
        <v>28.153128056939522</v>
      </c>
      <c r="I93" s="42">
        <f t="shared" si="14"/>
        <v>8941.277803433046</v>
      </c>
      <c r="J93" s="42">
        <f>SUM($H$18:$H93)</f>
        <v>3680.3643107637226</v>
      </c>
    </row>
    <row r="94" spans="1:10" ht="13.5">
      <c r="A94" s="40">
        <f t="shared" si="15"/>
        <v>77</v>
      </c>
      <c r="B94" s="41">
        <f t="shared" si="9"/>
        <v>43617</v>
      </c>
      <c r="C94" s="42">
        <f t="shared" si="16"/>
        <v>8941.277803433046</v>
      </c>
      <c r="D94" s="42">
        <f t="shared" si="10"/>
        <v>217.6195593069826</v>
      </c>
      <c r="E94" s="43">
        <f t="shared" si="11"/>
        <v>0</v>
      </c>
      <c r="F94" s="42">
        <f t="shared" si="12"/>
        <v>217.6195593069826</v>
      </c>
      <c r="G94" s="42">
        <f t="shared" si="13"/>
        <v>190.05061941306406</v>
      </c>
      <c r="H94" s="42">
        <f t="shared" si="17"/>
        <v>27.568939893918557</v>
      </c>
      <c r="I94" s="42">
        <f t="shared" si="14"/>
        <v>8751.227184019981</v>
      </c>
      <c r="J94" s="42">
        <f>SUM($H$18:$H94)</f>
        <v>3707.933250657641</v>
      </c>
    </row>
    <row r="95" spans="1:10" ht="13.5">
      <c r="A95" s="40">
        <f t="shared" si="15"/>
        <v>78</v>
      </c>
      <c r="B95" s="41">
        <f t="shared" si="9"/>
        <v>43647</v>
      </c>
      <c r="C95" s="42">
        <f t="shared" si="16"/>
        <v>8751.227184019981</v>
      </c>
      <c r="D95" s="42">
        <f t="shared" si="10"/>
        <v>217.6195593069826</v>
      </c>
      <c r="E95" s="43">
        <f t="shared" si="11"/>
        <v>0</v>
      </c>
      <c r="F95" s="42">
        <f t="shared" si="12"/>
        <v>217.6195593069826</v>
      </c>
      <c r="G95" s="42">
        <f t="shared" si="13"/>
        <v>190.636608822921</v>
      </c>
      <c r="H95" s="42">
        <f t="shared" si="17"/>
        <v>26.982950484061607</v>
      </c>
      <c r="I95" s="42">
        <f t="shared" si="14"/>
        <v>8560.59057519706</v>
      </c>
      <c r="J95" s="42">
        <f>SUM($H$18:$H95)</f>
        <v>3734.916201141703</v>
      </c>
    </row>
    <row r="96" spans="1:10" ht="13.5">
      <c r="A96" s="40">
        <f t="shared" si="15"/>
        <v>79</v>
      </c>
      <c r="B96" s="41">
        <f t="shared" si="9"/>
        <v>43678</v>
      </c>
      <c r="C96" s="42">
        <f t="shared" si="16"/>
        <v>8560.59057519706</v>
      </c>
      <c r="D96" s="42">
        <f t="shared" si="10"/>
        <v>217.6195593069826</v>
      </c>
      <c r="E96" s="43">
        <f t="shared" si="11"/>
        <v>0</v>
      </c>
      <c r="F96" s="42">
        <f t="shared" si="12"/>
        <v>217.6195593069826</v>
      </c>
      <c r="G96" s="42">
        <f t="shared" si="13"/>
        <v>191.22440503345834</v>
      </c>
      <c r="H96" s="42">
        <f t="shared" si="17"/>
        <v>26.39515427352427</v>
      </c>
      <c r="I96" s="42">
        <f t="shared" si="14"/>
        <v>8369.366170163603</v>
      </c>
      <c r="J96" s="42">
        <f>SUM($H$18:$H96)</f>
        <v>3761.3113554152274</v>
      </c>
    </row>
    <row r="97" spans="1:10" ht="13.5">
      <c r="A97" s="40">
        <f t="shared" si="15"/>
        <v>80</v>
      </c>
      <c r="B97" s="41">
        <f t="shared" si="9"/>
        <v>43709</v>
      </c>
      <c r="C97" s="42">
        <f t="shared" si="16"/>
        <v>8369.366170163603</v>
      </c>
      <c r="D97" s="42">
        <f t="shared" si="10"/>
        <v>217.6195593069826</v>
      </c>
      <c r="E97" s="43">
        <f t="shared" si="11"/>
        <v>0</v>
      </c>
      <c r="F97" s="42">
        <f t="shared" si="12"/>
        <v>217.6195593069826</v>
      </c>
      <c r="G97" s="42">
        <f t="shared" si="13"/>
        <v>191.81401361564482</v>
      </c>
      <c r="H97" s="42">
        <f t="shared" si="17"/>
        <v>25.805545691337773</v>
      </c>
      <c r="I97" s="42">
        <f t="shared" si="14"/>
        <v>8177.5521565479585</v>
      </c>
      <c r="J97" s="42">
        <f>SUM($H$18:$H97)</f>
        <v>3787.116901106565</v>
      </c>
    </row>
    <row r="98" spans="1:10" ht="13.5">
      <c r="A98" s="40">
        <f t="shared" si="15"/>
        <v>81</v>
      </c>
      <c r="B98" s="41">
        <f t="shared" si="9"/>
        <v>43739</v>
      </c>
      <c r="C98" s="42">
        <f t="shared" si="16"/>
        <v>8177.5521565479585</v>
      </c>
      <c r="D98" s="42">
        <f t="shared" si="10"/>
        <v>217.6195593069826</v>
      </c>
      <c r="E98" s="43">
        <f t="shared" si="11"/>
        <v>0</v>
      </c>
      <c r="F98" s="42">
        <f t="shared" si="12"/>
        <v>217.6195593069826</v>
      </c>
      <c r="G98" s="42">
        <f t="shared" si="13"/>
        <v>192.4054401576264</v>
      </c>
      <c r="H98" s="42">
        <f t="shared" si="17"/>
        <v>25.214119149356204</v>
      </c>
      <c r="I98" s="42">
        <f t="shared" si="14"/>
        <v>7985.146716390332</v>
      </c>
      <c r="J98" s="42">
        <f>SUM($H$18:$H98)</f>
        <v>3812.331020255921</v>
      </c>
    </row>
    <row r="99" spans="1:10" ht="13.5">
      <c r="A99" s="40">
        <f t="shared" si="15"/>
        <v>82</v>
      </c>
      <c r="B99" s="41">
        <f t="shared" si="9"/>
        <v>43770</v>
      </c>
      <c r="C99" s="42">
        <f t="shared" si="16"/>
        <v>7985.146716390332</v>
      </c>
      <c r="D99" s="42">
        <f t="shared" si="10"/>
        <v>217.6195593069826</v>
      </c>
      <c r="E99" s="43">
        <f t="shared" si="11"/>
        <v>0</v>
      </c>
      <c r="F99" s="42">
        <f t="shared" si="12"/>
        <v>217.6195593069826</v>
      </c>
      <c r="G99" s="42">
        <f t="shared" si="13"/>
        <v>192.9986902647791</v>
      </c>
      <c r="H99" s="42">
        <f t="shared" si="17"/>
        <v>24.620869042203523</v>
      </c>
      <c r="I99" s="42">
        <f t="shared" si="14"/>
        <v>7792.148026125553</v>
      </c>
      <c r="J99" s="42">
        <f>SUM($H$18:$H99)</f>
        <v>3836.9518892981246</v>
      </c>
    </row>
    <row r="100" spans="1:10" ht="13.5">
      <c r="A100" s="40">
        <f t="shared" si="15"/>
        <v>83</v>
      </c>
      <c r="B100" s="41">
        <f t="shared" si="9"/>
        <v>43800</v>
      </c>
      <c r="C100" s="42">
        <f t="shared" si="16"/>
        <v>7792.148026125553</v>
      </c>
      <c r="D100" s="42">
        <f t="shared" si="10"/>
        <v>217.6195593069826</v>
      </c>
      <c r="E100" s="43">
        <f t="shared" si="11"/>
        <v>0</v>
      </c>
      <c r="F100" s="42">
        <f t="shared" si="12"/>
        <v>217.6195593069826</v>
      </c>
      <c r="G100" s="42">
        <f t="shared" si="13"/>
        <v>193.59376955976217</v>
      </c>
      <c r="H100" s="42">
        <f t="shared" si="17"/>
        <v>24.025789747220454</v>
      </c>
      <c r="I100" s="42">
        <f t="shared" si="14"/>
        <v>7598.554256565791</v>
      </c>
      <c r="J100" s="42">
        <f>SUM($H$18:$H100)</f>
        <v>3860.977679045345</v>
      </c>
    </row>
    <row r="101" spans="1:10" ht="13.5">
      <c r="A101" s="40">
        <f t="shared" si="15"/>
        <v>84</v>
      </c>
      <c r="B101" s="41">
        <f t="shared" si="9"/>
        <v>43831</v>
      </c>
      <c r="C101" s="42">
        <f t="shared" si="16"/>
        <v>7598.554256565791</v>
      </c>
      <c r="D101" s="42">
        <f t="shared" si="10"/>
        <v>217.6195593069826</v>
      </c>
      <c r="E101" s="43">
        <f t="shared" si="11"/>
        <v>0</v>
      </c>
      <c r="F101" s="42">
        <f t="shared" si="12"/>
        <v>217.6195593069826</v>
      </c>
      <c r="G101" s="42">
        <f t="shared" si="13"/>
        <v>194.19068368257143</v>
      </c>
      <c r="H101" s="42">
        <f t="shared" si="17"/>
        <v>23.428875624411187</v>
      </c>
      <c r="I101" s="42">
        <f t="shared" si="14"/>
        <v>7404.36357288322</v>
      </c>
      <c r="J101" s="42">
        <f>SUM($H$18:$H101)</f>
        <v>3884.4065546697566</v>
      </c>
    </row>
    <row r="102" spans="1:10" ht="13.5">
      <c r="A102" s="40">
        <f t="shared" si="15"/>
        <v>85</v>
      </c>
      <c r="B102" s="41">
        <f t="shared" si="9"/>
        <v>43862</v>
      </c>
      <c r="C102" s="42">
        <f t="shared" si="16"/>
        <v>7404.36357288322</v>
      </c>
      <c r="D102" s="42">
        <f t="shared" si="10"/>
        <v>217.6195593069826</v>
      </c>
      <c r="E102" s="43">
        <f t="shared" si="11"/>
        <v>0</v>
      </c>
      <c r="F102" s="42">
        <f t="shared" si="12"/>
        <v>217.6195593069826</v>
      </c>
      <c r="G102" s="42">
        <f t="shared" si="13"/>
        <v>194.78943829059267</v>
      </c>
      <c r="H102" s="42">
        <f t="shared" si="17"/>
        <v>22.830121016389924</v>
      </c>
      <c r="I102" s="42">
        <f t="shared" si="14"/>
        <v>7209.574134592627</v>
      </c>
      <c r="J102" s="42">
        <f>SUM($H$18:$H102)</f>
        <v>3907.2366756861466</v>
      </c>
    </row>
    <row r="103" spans="1:10" ht="13.5">
      <c r="A103" s="40">
        <f t="shared" si="15"/>
        <v>86</v>
      </c>
      <c r="B103" s="41">
        <f t="shared" si="9"/>
        <v>43891</v>
      </c>
      <c r="C103" s="42">
        <f t="shared" si="16"/>
        <v>7209.574134592627</v>
      </c>
      <c r="D103" s="42">
        <f t="shared" si="10"/>
        <v>217.6195593069826</v>
      </c>
      <c r="E103" s="43">
        <f t="shared" si="11"/>
        <v>0</v>
      </c>
      <c r="F103" s="42">
        <f t="shared" si="12"/>
        <v>217.6195593069826</v>
      </c>
      <c r="G103" s="42">
        <f t="shared" si="13"/>
        <v>195.39003905865533</v>
      </c>
      <c r="H103" s="42">
        <f t="shared" si="17"/>
        <v>22.229520248327265</v>
      </c>
      <c r="I103" s="42">
        <f t="shared" si="14"/>
        <v>7014.184095533972</v>
      </c>
      <c r="J103" s="42">
        <f>SUM($H$18:$H103)</f>
        <v>3929.466195934474</v>
      </c>
    </row>
    <row r="104" spans="1:10" ht="13.5">
      <c r="A104" s="40">
        <f t="shared" si="15"/>
        <v>87</v>
      </c>
      <c r="B104" s="41">
        <f t="shared" si="9"/>
        <v>43922</v>
      </c>
      <c r="C104" s="42">
        <f t="shared" si="16"/>
        <v>7014.184095533972</v>
      </c>
      <c r="D104" s="42">
        <f t="shared" si="10"/>
        <v>217.6195593069826</v>
      </c>
      <c r="E104" s="43">
        <f t="shared" si="11"/>
        <v>0</v>
      </c>
      <c r="F104" s="42">
        <f t="shared" si="12"/>
        <v>217.6195593069826</v>
      </c>
      <c r="G104" s="42">
        <f t="shared" si="13"/>
        <v>195.99249167908619</v>
      </c>
      <c r="H104" s="42">
        <f t="shared" si="17"/>
        <v>21.627067627896412</v>
      </c>
      <c r="I104" s="42">
        <f t="shared" si="14"/>
        <v>6818.191603854886</v>
      </c>
      <c r="J104" s="42">
        <f>SUM($H$18:$H104)</f>
        <v>3951.0932635623703</v>
      </c>
    </row>
    <row r="105" spans="1:10" ht="13.5">
      <c r="A105" s="40">
        <f t="shared" si="15"/>
        <v>88</v>
      </c>
      <c r="B105" s="41">
        <f t="shared" si="9"/>
        <v>43952</v>
      </c>
      <c r="C105" s="42">
        <f t="shared" si="16"/>
        <v>6818.191603854886</v>
      </c>
      <c r="D105" s="42">
        <f t="shared" si="10"/>
        <v>217.6195593069826</v>
      </c>
      <c r="E105" s="43">
        <f t="shared" si="11"/>
        <v>0</v>
      </c>
      <c r="F105" s="42">
        <f t="shared" si="12"/>
        <v>217.6195593069826</v>
      </c>
      <c r="G105" s="42">
        <f t="shared" si="13"/>
        <v>196.59680186176337</v>
      </c>
      <c r="H105" s="42">
        <f t="shared" si="17"/>
        <v>21.02275744521923</v>
      </c>
      <c r="I105" s="42">
        <f t="shared" si="14"/>
        <v>6621.594801993123</v>
      </c>
      <c r="J105" s="42">
        <f>SUM($H$18:$H105)</f>
        <v>3972.1160210075896</v>
      </c>
    </row>
    <row r="106" spans="1:10" ht="13.5">
      <c r="A106" s="40">
        <f t="shared" si="15"/>
        <v>89</v>
      </c>
      <c r="B106" s="41">
        <f t="shared" si="9"/>
        <v>43983</v>
      </c>
      <c r="C106" s="42">
        <f t="shared" si="16"/>
        <v>6621.594801993123</v>
      </c>
      <c r="D106" s="42">
        <f t="shared" si="10"/>
        <v>217.6195593069826</v>
      </c>
      <c r="E106" s="43">
        <f t="shared" si="11"/>
        <v>0</v>
      </c>
      <c r="F106" s="42">
        <f t="shared" si="12"/>
        <v>217.6195593069826</v>
      </c>
      <c r="G106" s="42">
        <f t="shared" si="13"/>
        <v>197.20297533417047</v>
      </c>
      <c r="H106" s="42">
        <f t="shared" si="17"/>
        <v>20.416583972812127</v>
      </c>
      <c r="I106" s="42">
        <f t="shared" si="14"/>
        <v>6424.391826658953</v>
      </c>
      <c r="J106" s="42">
        <f>SUM($H$18:$H106)</f>
        <v>3992.5326049804016</v>
      </c>
    </row>
    <row r="107" spans="1:10" ht="13.5">
      <c r="A107" s="40">
        <f t="shared" si="15"/>
        <v>90</v>
      </c>
      <c r="B107" s="41">
        <f t="shared" si="9"/>
        <v>44013</v>
      </c>
      <c r="C107" s="42">
        <f t="shared" si="16"/>
        <v>6424.391826658953</v>
      </c>
      <c r="D107" s="42">
        <f t="shared" si="10"/>
        <v>217.6195593069826</v>
      </c>
      <c r="E107" s="43">
        <f t="shared" si="11"/>
        <v>0</v>
      </c>
      <c r="F107" s="42">
        <f t="shared" si="12"/>
        <v>217.6195593069826</v>
      </c>
      <c r="G107" s="42">
        <f t="shared" si="13"/>
        <v>197.81101784145085</v>
      </c>
      <c r="H107" s="42">
        <f t="shared" si="17"/>
        <v>19.80854146553177</v>
      </c>
      <c r="I107" s="42">
        <f t="shared" si="14"/>
        <v>6226.580808817502</v>
      </c>
      <c r="J107" s="42">
        <f>SUM($H$18:$H107)</f>
        <v>4012.341146445933</v>
      </c>
    </row>
    <row r="108" spans="1:10" ht="13.5">
      <c r="A108" s="40">
        <f t="shared" si="15"/>
        <v>91</v>
      </c>
      <c r="B108" s="41">
        <f t="shared" si="9"/>
        <v>44044</v>
      </c>
      <c r="C108" s="42">
        <f t="shared" si="16"/>
        <v>6226.580808817502</v>
      </c>
      <c r="D108" s="42">
        <f t="shared" si="10"/>
        <v>217.6195593069826</v>
      </c>
      <c r="E108" s="43">
        <f t="shared" si="11"/>
        <v>0</v>
      </c>
      <c r="F108" s="42">
        <f t="shared" si="12"/>
        <v>217.6195593069826</v>
      </c>
      <c r="G108" s="42">
        <f t="shared" si="13"/>
        <v>198.42093514646197</v>
      </c>
      <c r="H108" s="42">
        <f t="shared" si="17"/>
        <v>19.19862416052063</v>
      </c>
      <c r="I108" s="42">
        <f t="shared" si="14"/>
        <v>6028.159873671039</v>
      </c>
      <c r="J108" s="42">
        <f>SUM($H$18:$H108)</f>
        <v>4031.5397706064537</v>
      </c>
    </row>
    <row r="109" spans="1:10" ht="13.5">
      <c r="A109" s="40">
        <f t="shared" si="15"/>
        <v>92</v>
      </c>
      <c r="B109" s="41">
        <f t="shared" si="9"/>
        <v>44075</v>
      </c>
      <c r="C109" s="42">
        <f t="shared" si="16"/>
        <v>6028.159873671039</v>
      </c>
      <c r="D109" s="42">
        <f t="shared" si="10"/>
        <v>217.6195593069826</v>
      </c>
      <c r="E109" s="43">
        <f t="shared" si="11"/>
        <v>0</v>
      </c>
      <c r="F109" s="42">
        <f t="shared" si="12"/>
        <v>217.6195593069826</v>
      </c>
      <c r="G109" s="42">
        <f t="shared" si="13"/>
        <v>199.03273302983024</v>
      </c>
      <c r="H109" s="42">
        <f t="shared" si="17"/>
        <v>18.586826277152372</v>
      </c>
      <c r="I109" s="42">
        <f t="shared" si="14"/>
        <v>5829.127140641209</v>
      </c>
      <c r="J109" s="42">
        <f>SUM($H$18:$H109)</f>
        <v>4050.126596883606</v>
      </c>
    </row>
    <row r="110" spans="1:10" ht="13.5">
      <c r="A110" s="40">
        <f t="shared" si="15"/>
        <v>93</v>
      </c>
      <c r="B110" s="41">
        <f t="shared" si="9"/>
        <v>44105</v>
      </c>
      <c r="C110" s="42">
        <f t="shared" si="16"/>
        <v>5829.127140641209</v>
      </c>
      <c r="D110" s="42">
        <f t="shared" si="10"/>
        <v>217.6195593069826</v>
      </c>
      <c r="E110" s="43">
        <f t="shared" si="11"/>
        <v>0</v>
      </c>
      <c r="F110" s="42">
        <f t="shared" si="12"/>
        <v>217.6195593069826</v>
      </c>
      <c r="G110" s="42">
        <f t="shared" si="13"/>
        <v>199.64641729000556</v>
      </c>
      <c r="H110" s="42">
        <f t="shared" si="17"/>
        <v>17.97314201697706</v>
      </c>
      <c r="I110" s="42">
        <f t="shared" si="14"/>
        <v>5629.480723351203</v>
      </c>
      <c r="J110" s="42">
        <f>SUM($H$18:$H110)</f>
        <v>4068.099738900583</v>
      </c>
    </row>
    <row r="111" spans="1:10" ht="13.5">
      <c r="A111" s="40">
        <f t="shared" si="15"/>
        <v>94</v>
      </c>
      <c r="B111" s="41">
        <f t="shared" si="9"/>
        <v>44136</v>
      </c>
      <c r="C111" s="42">
        <f t="shared" si="16"/>
        <v>5629.480723351203</v>
      </c>
      <c r="D111" s="42">
        <f t="shared" si="10"/>
        <v>217.6195593069826</v>
      </c>
      <c r="E111" s="43">
        <f t="shared" si="11"/>
        <v>0</v>
      </c>
      <c r="F111" s="42">
        <f t="shared" si="12"/>
        <v>217.6195593069826</v>
      </c>
      <c r="G111" s="42">
        <f t="shared" si="13"/>
        <v>200.2619937433164</v>
      </c>
      <c r="H111" s="42">
        <f t="shared" si="17"/>
        <v>17.35756556366621</v>
      </c>
      <c r="I111" s="42">
        <f t="shared" si="14"/>
        <v>5429.218729607886</v>
      </c>
      <c r="J111" s="42">
        <f>SUM($H$18:$H111)</f>
        <v>4085.4573044642493</v>
      </c>
    </row>
    <row r="112" spans="1:10" ht="13.5">
      <c r="A112" s="40">
        <f t="shared" si="15"/>
        <v>95</v>
      </c>
      <c r="B112" s="41">
        <f t="shared" si="9"/>
        <v>44166</v>
      </c>
      <c r="C112" s="42">
        <f t="shared" si="16"/>
        <v>5429.218729607886</v>
      </c>
      <c r="D112" s="42">
        <f t="shared" si="10"/>
        <v>217.6195593069826</v>
      </c>
      <c r="E112" s="43">
        <f t="shared" si="11"/>
        <v>0</v>
      </c>
      <c r="F112" s="42">
        <f t="shared" si="12"/>
        <v>217.6195593069826</v>
      </c>
      <c r="G112" s="42">
        <f t="shared" si="13"/>
        <v>200.87946822402495</v>
      </c>
      <c r="H112" s="42">
        <f t="shared" si="17"/>
        <v>16.74009108295765</v>
      </c>
      <c r="I112" s="42">
        <f t="shared" si="14"/>
        <v>5228.339261383861</v>
      </c>
      <c r="J112" s="42">
        <f>SUM($H$18:$H112)</f>
        <v>4102.197395547207</v>
      </c>
    </row>
    <row r="113" spans="1:10" ht="13.5">
      <c r="A113" s="40">
        <f t="shared" si="15"/>
        <v>96</v>
      </c>
      <c r="B113" s="41">
        <f t="shared" si="9"/>
        <v>44197</v>
      </c>
      <c r="C113" s="42">
        <f t="shared" si="16"/>
        <v>5228.339261383861</v>
      </c>
      <c r="D113" s="42">
        <f t="shared" si="10"/>
        <v>217.6195593069826</v>
      </c>
      <c r="E113" s="43">
        <f t="shared" si="11"/>
        <v>0</v>
      </c>
      <c r="F113" s="42">
        <f t="shared" si="12"/>
        <v>217.6195593069826</v>
      </c>
      <c r="G113" s="42">
        <f t="shared" si="13"/>
        <v>201.49884658438236</v>
      </c>
      <c r="H113" s="42">
        <f t="shared" si="17"/>
        <v>16.12071272260024</v>
      </c>
      <c r="I113" s="42">
        <f t="shared" si="14"/>
        <v>5026.840414799479</v>
      </c>
      <c r="J113" s="42">
        <f>SUM($H$18:$H113)</f>
        <v>4118.3181082698065</v>
      </c>
    </row>
    <row r="114" spans="1:10" ht="13.5">
      <c r="A114" s="40">
        <f t="shared" si="15"/>
        <v>97</v>
      </c>
      <c r="B114" s="41">
        <f t="shared" si="9"/>
        <v>44228</v>
      </c>
      <c r="C114" s="42">
        <f t="shared" si="16"/>
        <v>5026.840414799479</v>
      </c>
      <c r="D114" s="42">
        <f t="shared" si="10"/>
        <v>217.6195593069826</v>
      </c>
      <c r="E114" s="43">
        <f t="shared" si="11"/>
        <v>0</v>
      </c>
      <c r="F114" s="42">
        <f t="shared" si="12"/>
        <v>217.6195593069826</v>
      </c>
      <c r="G114" s="42">
        <f t="shared" si="13"/>
        <v>202.12013469468422</v>
      </c>
      <c r="H114" s="42">
        <f t="shared" si="17"/>
        <v>15.499424612298393</v>
      </c>
      <c r="I114" s="42">
        <f t="shared" si="14"/>
        <v>4824.720280104794</v>
      </c>
      <c r="J114" s="42">
        <f>SUM($H$18:$H114)</f>
        <v>4133.817532882105</v>
      </c>
    </row>
    <row r="115" spans="1:10" ht="13.5">
      <c r="A115" s="40">
        <f t="shared" si="15"/>
        <v>98</v>
      </c>
      <c r="B115" s="41">
        <f t="shared" si="9"/>
        <v>44256</v>
      </c>
      <c r="C115" s="42">
        <f t="shared" si="16"/>
        <v>4824.720280104794</v>
      </c>
      <c r="D115" s="42">
        <f t="shared" si="10"/>
        <v>217.6195593069826</v>
      </c>
      <c r="E115" s="43">
        <f t="shared" si="11"/>
        <v>0</v>
      </c>
      <c r="F115" s="42">
        <f t="shared" si="12"/>
        <v>217.6195593069826</v>
      </c>
      <c r="G115" s="42">
        <f t="shared" si="13"/>
        <v>202.74333844332617</v>
      </c>
      <c r="H115" s="42">
        <f t="shared" si="17"/>
        <v>14.876220863656448</v>
      </c>
      <c r="I115" s="42">
        <f t="shared" si="14"/>
        <v>4621.976941661468</v>
      </c>
      <c r="J115" s="42">
        <f>SUM($H$18:$H115)</f>
        <v>4148.693753745762</v>
      </c>
    </row>
    <row r="116" spans="1:10" ht="13.5">
      <c r="A116" s="40">
        <f t="shared" si="15"/>
        <v>99</v>
      </c>
      <c r="B116" s="41">
        <f t="shared" si="9"/>
        <v>44287</v>
      </c>
      <c r="C116" s="42">
        <f t="shared" si="16"/>
        <v>4621.976941661468</v>
      </c>
      <c r="D116" s="42">
        <f t="shared" si="10"/>
        <v>217.6195593069826</v>
      </c>
      <c r="E116" s="43">
        <f t="shared" si="11"/>
        <v>0</v>
      </c>
      <c r="F116" s="42">
        <f t="shared" si="12"/>
        <v>217.6195593069826</v>
      </c>
      <c r="G116" s="42">
        <f t="shared" si="13"/>
        <v>203.36846373685975</v>
      </c>
      <c r="H116" s="42">
        <f t="shared" si="17"/>
        <v>14.251095570122859</v>
      </c>
      <c r="I116" s="42">
        <f t="shared" si="14"/>
        <v>4418.608477924608</v>
      </c>
      <c r="J116" s="42">
        <f>SUM($H$18:$H116)</f>
        <v>4162.944849315884</v>
      </c>
    </row>
    <row r="117" spans="1:10" ht="13.5">
      <c r="A117" s="40">
        <f t="shared" si="15"/>
        <v>100</v>
      </c>
      <c r="B117" s="41">
        <f t="shared" si="9"/>
        <v>44317</v>
      </c>
      <c r="C117" s="42">
        <f t="shared" si="16"/>
        <v>4418.608477924608</v>
      </c>
      <c r="D117" s="42">
        <f t="shared" si="10"/>
        <v>217.6195593069826</v>
      </c>
      <c r="E117" s="43">
        <f t="shared" si="11"/>
        <v>0</v>
      </c>
      <c r="F117" s="42">
        <f t="shared" si="12"/>
        <v>217.6195593069826</v>
      </c>
      <c r="G117" s="42">
        <f t="shared" si="13"/>
        <v>203.9955165000484</v>
      </c>
      <c r="H117" s="42">
        <f t="shared" si="17"/>
        <v>13.624042806934208</v>
      </c>
      <c r="I117" s="42">
        <f t="shared" si="14"/>
        <v>4214.61296142456</v>
      </c>
      <c r="J117" s="42">
        <f>SUM($H$18:$H117)</f>
        <v>4176.568892122818</v>
      </c>
    </row>
    <row r="118" spans="1:10" ht="13.5">
      <c r="A118" s="40">
        <f t="shared" si="15"/>
        <v>101</v>
      </c>
      <c r="B118" s="41">
        <f t="shared" si="9"/>
        <v>44348</v>
      </c>
      <c r="C118" s="42">
        <f t="shared" si="16"/>
        <v>4214.61296142456</v>
      </c>
      <c r="D118" s="42">
        <f t="shared" si="10"/>
        <v>217.6195593069826</v>
      </c>
      <c r="E118" s="43">
        <f t="shared" si="11"/>
        <v>0</v>
      </c>
      <c r="F118" s="42">
        <f t="shared" si="12"/>
        <v>217.6195593069826</v>
      </c>
      <c r="G118" s="42">
        <f t="shared" si="13"/>
        <v>204.62450267592354</v>
      </c>
      <c r="H118" s="42">
        <f t="shared" si="17"/>
        <v>12.99505663105906</v>
      </c>
      <c r="I118" s="42">
        <f t="shared" si="14"/>
        <v>4009.9884587486367</v>
      </c>
      <c r="J118" s="42">
        <f>SUM($H$18:$H118)</f>
        <v>4189.563948753877</v>
      </c>
    </row>
    <row r="119" spans="1:10" ht="13.5">
      <c r="A119" s="40">
        <f t="shared" si="15"/>
        <v>102</v>
      </c>
      <c r="B119" s="41">
        <f t="shared" si="9"/>
        <v>44378</v>
      </c>
      <c r="C119" s="42">
        <f t="shared" si="16"/>
        <v>4009.9884587486367</v>
      </c>
      <c r="D119" s="42">
        <f t="shared" si="10"/>
        <v>217.6195593069826</v>
      </c>
      <c r="E119" s="43">
        <f t="shared" si="11"/>
        <v>0</v>
      </c>
      <c r="F119" s="42">
        <f t="shared" si="12"/>
        <v>217.6195593069826</v>
      </c>
      <c r="G119" s="42">
        <f t="shared" si="13"/>
        <v>205.25542822584097</v>
      </c>
      <c r="H119" s="42">
        <f t="shared" si="17"/>
        <v>12.364131081141629</v>
      </c>
      <c r="I119" s="42">
        <f t="shared" si="14"/>
        <v>3804.7330305227956</v>
      </c>
      <c r="J119" s="42">
        <f>SUM($H$18:$H119)</f>
        <v>4201.928079835019</v>
      </c>
    </row>
    <row r="120" spans="1:10" ht="13.5">
      <c r="A120" s="40">
        <f t="shared" si="15"/>
        <v>103</v>
      </c>
      <c r="B120" s="41">
        <f t="shared" si="9"/>
        <v>44409</v>
      </c>
      <c r="C120" s="42">
        <f t="shared" si="16"/>
        <v>3804.7330305227956</v>
      </c>
      <c r="D120" s="42">
        <f t="shared" si="10"/>
        <v>217.6195593069826</v>
      </c>
      <c r="E120" s="43">
        <f t="shared" si="11"/>
        <v>0</v>
      </c>
      <c r="F120" s="42">
        <f t="shared" si="12"/>
        <v>217.6195593069826</v>
      </c>
      <c r="G120" s="42">
        <f t="shared" si="13"/>
        <v>205.88829912953733</v>
      </c>
      <c r="H120" s="42">
        <f t="shared" si="17"/>
        <v>11.731260177445286</v>
      </c>
      <c r="I120" s="42">
        <f t="shared" si="14"/>
        <v>3598.8447313932584</v>
      </c>
      <c r="J120" s="42">
        <f>SUM($H$18:$H120)</f>
        <v>4213.659340012465</v>
      </c>
    </row>
    <row r="121" spans="1:10" ht="13.5">
      <c r="A121" s="40">
        <f t="shared" si="15"/>
        <v>104</v>
      </c>
      <c r="B121" s="41">
        <f t="shared" si="9"/>
        <v>44440</v>
      </c>
      <c r="C121" s="42">
        <f t="shared" si="16"/>
        <v>3598.8447313932584</v>
      </c>
      <c r="D121" s="42">
        <f t="shared" si="10"/>
        <v>217.6195593069826</v>
      </c>
      <c r="E121" s="43">
        <f t="shared" si="11"/>
        <v>0</v>
      </c>
      <c r="F121" s="42">
        <f t="shared" si="12"/>
        <v>217.6195593069826</v>
      </c>
      <c r="G121" s="42">
        <f t="shared" si="13"/>
        <v>206.52312138518673</v>
      </c>
      <c r="H121" s="42">
        <f t="shared" si="17"/>
        <v>11.09643792179588</v>
      </c>
      <c r="I121" s="42">
        <f t="shared" si="14"/>
        <v>3392.3216100080717</v>
      </c>
      <c r="J121" s="42">
        <f>SUM($H$18:$H121)</f>
        <v>4224.755777934261</v>
      </c>
    </row>
    <row r="122" spans="1:10" ht="13.5">
      <c r="A122" s="40">
        <f t="shared" si="15"/>
        <v>105</v>
      </c>
      <c r="B122" s="41">
        <f t="shared" si="9"/>
        <v>44470</v>
      </c>
      <c r="C122" s="42">
        <f t="shared" si="16"/>
        <v>3392.3216100080717</v>
      </c>
      <c r="D122" s="42">
        <f t="shared" si="10"/>
        <v>217.6195593069826</v>
      </c>
      <c r="E122" s="43">
        <f t="shared" si="11"/>
        <v>0</v>
      </c>
      <c r="F122" s="42">
        <f t="shared" si="12"/>
        <v>217.6195593069826</v>
      </c>
      <c r="G122" s="42">
        <f t="shared" si="13"/>
        <v>207.1599010094577</v>
      </c>
      <c r="H122" s="42">
        <f t="shared" si="17"/>
        <v>10.459658297524888</v>
      </c>
      <c r="I122" s="42">
        <f t="shared" si="14"/>
        <v>3185.161708998614</v>
      </c>
      <c r="J122" s="42">
        <f>SUM($H$18:$H122)</f>
        <v>4235.215436231785</v>
      </c>
    </row>
    <row r="123" spans="1:10" ht="13.5">
      <c r="A123" s="40">
        <f t="shared" si="15"/>
        <v>106</v>
      </c>
      <c r="B123" s="41">
        <f t="shared" si="9"/>
        <v>44501</v>
      </c>
      <c r="C123" s="42">
        <f t="shared" si="16"/>
        <v>3185.161708998614</v>
      </c>
      <c r="D123" s="42">
        <f t="shared" si="10"/>
        <v>217.6195593069826</v>
      </c>
      <c r="E123" s="43">
        <f t="shared" si="11"/>
        <v>0</v>
      </c>
      <c r="F123" s="42">
        <f t="shared" si="12"/>
        <v>217.6195593069826</v>
      </c>
      <c r="G123" s="42">
        <f t="shared" si="13"/>
        <v>207.79864403757023</v>
      </c>
      <c r="H123" s="42">
        <f t="shared" si="17"/>
        <v>9.820915269412392</v>
      </c>
      <c r="I123" s="42">
        <f t="shared" si="14"/>
        <v>2977.3630649610436</v>
      </c>
      <c r="J123" s="42">
        <f>SUM($H$18:$H123)</f>
        <v>4245.036351501198</v>
      </c>
    </row>
    <row r="124" spans="1:10" ht="13.5">
      <c r="A124" s="40">
        <f t="shared" si="15"/>
        <v>107</v>
      </c>
      <c r="B124" s="41">
        <f t="shared" si="9"/>
        <v>44531</v>
      </c>
      <c r="C124" s="42">
        <f t="shared" si="16"/>
        <v>2977.3630649610436</v>
      </c>
      <c r="D124" s="42">
        <f t="shared" si="10"/>
        <v>217.6195593069826</v>
      </c>
      <c r="E124" s="43">
        <f t="shared" si="11"/>
        <v>0</v>
      </c>
      <c r="F124" s="42">
        <f t="shared" si="12"/>
        <v>217.6195593069826</v>
      </c>
      <c r="G124" s="42">
        <f t="shared" si="13"/>
        <v>208.43935652335273</v>
      </c>
      <c r="H124" s="42">
        <f t="shared" si="17"/>
        <v>9.180202783629884</v>
      </c>
      <c r="I124" s="42">
        <f t="shared" si="14"/>
        <v>2768.923708437691</v>
      </c>
      <c r="J124" s="42">
        <f>SUM($H$18:$H124)</f>
        <v>4254.216554284828</v>
      </c>
    </row>
    <row r="125" spans="1:10" ht="13.5">
      <c r="A125" s="40">
        <f t="shared" si="15"/>
        <v>108</v>
      </c>
      <c r="B125" s="41">
        <f t="shared" si="9"/>
        <v>44562</v>
      </c>
      <c r="C125" s="42">
        <f t="shared" si="16"/>
        <v>2768.923708437691</v>
      </c>
      <c r="D125" s="42">
        <f t="shared" si="10"/>
        <v>217.6195593069826</v>
      </c>
      <c r="E125" s="43">
        <f t="shared" si="11"/>
        <v>0</v>
      </c>
      <c r="F125" s="42">
        <f t="shared" si="12"/>
        <v>217.6195593069826</v>
      </c>
      <c r="G125" s="42">
        <f t="shared" si="13"/>
        <v>209.08204453929972</v>
      </c>
      <c r="H125" s="42">
        <f t="shared" si="17"/>
        <v>8.53751476768288</v>
      </c>
      <c r="I125" s="42">
        <f t="shared" si="14"/>
        <v>2559.8416638983913</v>
      </c>
      <c r="J125" s="42">
        <f>SUM($H$18:$H125)</f>
        <v>4262.754069052511</v>
      </c>
    </row>
    <row r="126" spans="1:10" ht="13.5">
      <c r="A126" s="40">
        <f t="shared" si="15"/>
        <v>109</v>
      </c>
      <c r="B126" s="41">
        <f t="shared" si="9"/>
        <v>44593</v>
      </c>
      <c r="C126" s="42">
        <f t="shared" si="16"/>
        <v>2559.8416638983913</v>
      </c>
      <c r="D126" s="42">
        <f t="shared" si="10"/>
        <v>217.6195593069826</v>
      </c>
      <c r="E126" s="43">
        <f t="shared" si="11"/>
        <v>0</v>
      </c>
      <c r="F126" s="42">
        <f t="shared" si="12"/>
        <v>217.6195593069826</v>
      </c>
      <c r="G126" s="42">
        <f t="shared" si="13"/>
        <v>209.72671417662923</v>
      </c>
      <c r="H126" s="42">
        <f t="shared" si="17"/>
        <v>7.892845130353373</v>
      </c>
      <c r="I126" s="42">
        <f t="shared" si="14"/>
        <v>2350.114949721762</v>
      </c>
      <c r="J126" s="42">
        <f>SUM($H$18:$H126)</f>
        <v>4270.646914182865</v>
      </c>
    </row>
    <row r="127" spans="1:10" ht="13.5">
      <c r="A127" s="40">
        <f t="shared" si="15"/>
        <v>110</v>
      </c>
      <c r="B127" s="41">
        <f t="shared" si="9"/>
        <v>44621</v>
      </c>
      <c r="C127" s="42">
        <f t="shared" si="16"/>
        <v>2350.114949721762</v>
      </c>
      <c r="D127" s="42">
        <f t="shared" si="10"/>
        <v>217.6195593069826</v>
      </c>
      <c r="E127" s="43">
        <f t="shared" si="11"/>
        <v>0</v>
      </c>
      <c r="F127" s="42">
        <f t="shared" si="12"/>
        <v>217.6195593069826</v>
      </c>
      <c r="G127" s="42">
        <f t="shared" si="13"/>
        <v>210.37337154534052</v>
      </c>
      <c r="H127" s="42">
        <f t="shared" si="17"/>
        <v>7.246187761642099</v>
      </c>
      <c r="I127" s="42">
        <f t="shared" si="14"/>
        <v>2139.7415781764216</v>
      </c>
      <c r="J127" s="42">
        <f>SUM($H$18:$H127)</f>
        <v>4277.893101944507</v>
      </c>
    </row>
    <row r="128" spans="1:10" ht="13.5">
      <c r="A128" s="40">
        <f t="shared" si="15"/>
        <v>111</v>
      </c>
      <c r="B128" s="41">
        <f t="shared" si="9"/>
        <v>44652</v>
      </c>
      <c r="C128" s="42">
        <f t="shared" si="16"/>
        <v>2139.7415781764216</v>
      </c>
      <c r="D128" s="42">
        <f t="shared" si="10"/>
        <v>217.6195593069826</v>
      </c>
      <c r="E128" s="43">
        <f t="shared" si="11"/>
        <v>0</v>
      </c>
      <c r="F128" s="42">
        <f t="shared" si="12"/>
        <v>217.6195593069826</v>
      </c>
      <c r="G128" s="42">
        <f t="shared" si="13"/>
        <v>211.022022774272</v>
      </c>
      <c r="H128" s="42">
        <f t="shared" si="17"/>
        <v>6.597536532710634</v>
      </c>
      <c r="I128" s="42">
        <f t="shared" si="14"/>
        <v>1928.7195554021496</v>
      </c>
      <c r="J128" s="42">
        <f>SUM($H$18:$H128)</f>
        <v>4284.4906384772175</v>
      </c>
    </row>
    <row r="129" spans="1:10" ht="13.5">
      <c r="A129" s="40">
        <f t="shared" si="15"/>
        <v>112</v>
      </c>
      <c r="B129" s="41">
        <f t="shared" si="9"/>
        <v>44682</v>
      </c>
      <c r="C129" s="42">
        <f t="shared" si="16"/>
        <v>1928.7195554021496</v>
      </c>
      <c r="D129" s="42">
        <f t="shared" si="10"/>
        <v>217.6195593069826</v>
      </c>
      <c r="E129" s="43">
        <f t="shared" si="11"/>
        <v>0</v>
      </c>
      <c r="F129" s="42">
        <f t="shared" si="12"/>
        <v>217.6195593069826</v>
      </c>
      <c r="G129" s="42">
        <f t="shared" si="13"/>
        <v>211.6726740111593</v>
      </c>
      <c r="H129" s="42">
        <f t="shared" si="17"/>
        <v>5.946885295823294</v>
      </c>
      <c r="I129" s="42">
        <f t="shared" si="14"/>
        <v>1717.0468813909902</v>
      </c>
      <c r="J129" s="42">
        <f>SUM($H$18:$H129)</f>
        <v>4290.437523773041</v>
      </c>
    </row>
    <row r="130" spans="1:10" ht="13.5">
      <c r="A130" s="40">
        <f t="shared" si="15"/>
        <v>113</v>
      </c>
      <c r="B130" s="41">
        <f t="shared" si="9"/>
        <v>44713</v>
      </c>
      <c r="C130" s="42">
        <f t="shared" si="16"/>
        <v>1717.0468813909902</v>
      </c>
      <c r="D130" s="42">
        <f t="shared" si="10"/>
        <v>217.6195593069826</v>
      </c>
      <c r="E130" s="43">
        <f t="shared" si="11"/>
        <v>0</v>
      </c>
      <c r="F130" s="42">
        <f t="shared" si="12"/>
        <v>217.6195593069826</v>
      </c>
      <c r="G130" s="42">
        <f t="shared" si="13"/>
        <v>212.32533142269372</v>
      </c>
      <c r="H130" s="42">
        <f t="shared" si="17"/>
        <v>5.294227884288886</v>
      </c>
      <c r="I130" s="42">
        <f t="shared" si="14"/>
        <v>1504.7215499682964</v>
      </c>
      <c r="J130" s="42">
        <f>SUM($H$18:$H130)</f>
        <v>4295.73175165733</v>
      </c>
    </row>
    <row r="131" spans="1:10" ht="13.5">
      <c r="A131" s="40">
        <f t="shared" si="15"/>
        <v>114</v>
      </c>
      <c r="B131" s="41">
        <f t="shared" si="9"/>
        <v>44743</v>
      </c>
      <c r="C131" s="42">
        <f t="shared" si="16"/>
        <v>1504.7215499682964</v>
      </c>
      <c r="D131" s="42">
        <f t="shared" si="10"/>
        <v>217.6195593069826</v>
      </c>
      <c r="E131" s="43">
        <f t="shared" si="11"/>
        <v>0</v>
      </c>
      <c r="F131" s="42">
        <f t="shared" si="12"/>
        <v>217.6195593069826</v>
      </c>
      <c r="G131" s="42">
        <f t="shared" si="13"/>
        <v>212.98000119458035</v>
      </c>
      <c r="H131" s="42">
        <f t="shared" si="17"/>
        <v>4.639558112402247</v>
      </c>
      <c r="I131" s="42">
        <f t="shared" si="14"/>
        <v>1291.741548773716</v>
      </c>
      <c r="J131" s="42">
        <f>SUM($H$18:$H131)</f>
        <v>4300.371309769733</v>
      </c>
    </row>
    <row r="132" spans="1:10" ht="13.5">
      <c r="A132" s="40">
        <f t="shared" si="15"/>
        <v>115</v>
      </c>
      <c r="B132" s="41">
        <f t="shared" si="9"/>
        <v>44774</v>
      </c>
      <c r="C132" s="42">
        <f t="shared" si="16"/>
        <v>1291.741548773716</v>
      </c>
      <c r="D132" s="42">
        <f t="shared" si="10"/>
        <v>217.6195593069826</v>
      </c>
      <c r="E132" s="43">
        <f t="shared" si="11"/>
        <v>0</v>
      </c>
      <c r="F132" s="42">
        <f t="shared" si="12"/>
        <v>217.6195593069826</v>
      </c>
      <c r="G132" s="42">
        <f t="shared" si="13"/>
        <v>213.63668953159697</v>
      </c>
      <c r="H132" s="42">
        <f t="shared" si="17"/>
        <v>3.9828697753856237</v>
      </c>
      <c r="I132" s="42">
        <f t="shared" si="14"/>
        <v>1078.104859242119</v>
      </c>
      <c r="J132" s="42">
        <f>SUM($H$18:$H132)</f>
        <v>4304.354179545118</v>
      </c>
    </row>
    <row r="133" spans="1:10" ht="13.5">
      <c r="A133" s="40">
        <f t="shared" si="15"/>
        <v>116</v>
      </c>
      <c r="B133" s="41">
        <f t="shared" si="9"/>
        <v>44805</v>
      </c>
      <c r="C133" s="42">
        <f t="shared" si="16"/>
        <v>1078.104859242119</v>
      </c>
      <c r="D133" s="42">
        <f t="shared" si="10"/>
        <v>217.6195593069826</v>
      </c>
      <c r="E133" s="43">
        <f t="shared" si="11"/>
        <v>0</v>
      </c>
      <c r="F133" s="42">
        <f t="shared" si="12"/>
        <v>217.6195593069826</v>
      </c>
      <c r="G133" s="42">
        <f t="shared" si="13"/>
        <v>214.29540265765274</v>
      </c>
      <c r="H133" s="42">
        <f t="shared" si="17"/>
        <v>3.3241566493298667</v>
      </c>
      <c r="I133" s="42">
        <f t="shared" si="14"/>
        <v>863.8094565844661</v>
      </c>
      <c r="J133" s="42">
        <f>SUM($H$18:$H133)</f>
        <v>4307.678336194448</v>
      </c>
    </row>
    <row r="134" spans="1:10" ht="13.5">
      <c r="A134" s="40">
        <f t="shared" si="15"/>
        <v>117</v>
      </c>
      <c r="B134" s="41">
        <f t="shared" si="9"/>
        <v>44835</v>
      </c>
      <c r="C134" s="42">
        <f t="shared" si="16"/>
        <v>863.8094565844661</v>
      </c>
      <c r="D134" s="42">
        <f t="shared" si="10"/>
        <v>217.6195593069826</v>
      </c>
      <c r="E134" s="43">
        <f t="shared" si="11"/>
        <v>0</v>
      </c>
      <c r="F134" s="42">
        <f t="shared" si="12"/>
        <v>217.6195593069826</v>
      </c>
      <c r="G134" s="42">
        <f t="shared" si="13"/>
        <v>214.95614681584718</v>
      </c>
      <c r="H134" s="42">
        <f t="shared" si="17"/>
        <v>2.663412491135437</v>
      </c>
      <c r="I134" s="42">
        <f t="shared" si="14"/>
        <v>648.8533097686189</v>
      </c>
      <c r="J134" s="42">
        <f>SUM($H$18:$H134)</f>
        <v>4310.341748685583</v>
      </c>
    </row>
    <row r="135" spans="1:10" ht="13.5">
      <c r="A135" s="40">
        <f t="shared" si="15"/>
        <v>118</v>
      </c>
      <c r="B135" s="41">
        <f t="shared" si="9"/>
        <v>44866</v>
      </c>
      <c r="C135" s="42">
        <f t="shared" si="16"/>
        <v>648.8533097686189</v>
      </c>
      <c r="D135" s="42">
        <f t="shared" si="10"/>
        <v>217.6195593069826</v>
      </c>
      <c r="E135" s="43">
        <f t="shared" si="11"/>
        <v>0</v>
      </c>
      <c r="F135" s="42">
        <f t="shared" si="12"/>
        <v>217.6195593069826</v>
      </c>
      <c r="G135" s="42">
        <f t="shared" si="13"/>
        <v>215.61892826852937</v>
      </c>
      <c r="H135" s="42">
        <f t="shared" si="17"/>
        <v>2.0006310384532418</v>
      </c>
      <c r="I135" s="42">
        <f t="shared" si="14"/>
        <v>433.23438150008957</v>
      </c>
      <c r="J135" s="42">
        <f>SUM($H$18:$H135)</f>
        <v>4312.342379724037</v>
      </c>
    </row>
    <row r="136" spans="1:10" ht="13.5">
      <c r="A136" s="40">
        <f t="shared" si="15"/>
        <v>119</v>
      </c>
      <c r="B136" s="41">
        <f t="shared" si="9"/>
        <v>44896</v>
      </c>
      <c r="C136" s="42">
        <f t="shared" si="16"/>
        <v>433.23438150008957</v>
      </c>
      <c r="D136" s="42">
        <f t="shared" si="10"/>
        <v>217.6195593069826</v>
      </c>
      <c r="E136" s="43">
        <f t="shared" si="11"/>
        <v>0</v>
      </c>
      <c r="F136" s="42">
        <f t="shared" si="12"/>
        <v>217.6195593069826</v>
      </c>
      <c r="G136" s="42">
        <f t="shared" si="13"/>
        <v>216.28375329735732</v>
      </c>
      <c r="H136" s="42">
        <f t="shared" si="17"/>
        <v>1.3358060096252762</v>
      </c>
      <c r="I136" s="42">
        <f t="shared" si="14"/>
        <v>216.95062820273225</v>
      </c>
      <c r="J136" s="42">
        <f>SUM($H$18:$H136)</f>
        <v>4313.678185733662</v>
      </c>
    </row>
    <row r="137" spans="1:10" ht="13.5">
      <c r="A137" s="40">
        <f t="shared" si="15"/>
        <v>120</v>
      </c>
      <c r="B137" s="41">
        <f t="shared" si="9"/>
        <v>44927</v>
      </c>
      <c r="C137" s="42">
        <f t="shared" si="16"/>
        <v>216.95062820273225</v>
      </c>
      <c r="D137" s="42">
        <f t="shared" si="10"/>
        <v>217.6195593069826</v>
      </c>
      <c r="E137" s="43">
        <f t="shared" si="11"/>
        <v>0</v>
      </c>
      <c r="F137" s="42">
        <f t="shared" si="12"/>
        <v>216.95062820273225</v>
      </c>
      <c r="G137" s="42">
        <f t="shared" si="13"/>
        <v>216.28169709910716</v>
      </c>
      <c r="H137" s="42">
        <f t="shared" si="17"/>
        <v>0.668931103625091</v>
      </c>
      <c r="I137" s="42">
        <f t="shared" si="14"/>
        <v>0</v>
      </c>
      <c r="J137" s="42">
        <f>SUM($H$18:$H137)</f>
        <v>4314.347116837287</v>
      </c>
    </row>
  </sheetData>
  <sheetProtection/>
  <mergeCells count="3">
    <mergeCell ref="B4:D4"/>
    <mergeCell ref="H4:J4"/>
    <mergeCell ref="C12:D12"/>
  </mergeCells>
  <dataValidations count="3">
    <dataValidation type="whole" allowBlank="1" showInputMessage="1" showErrorMessage="1" errorTitle="Anni" error="Immettere un numero intero compreso tra 1 e 40." sqref="D7">
      <formula1>1</formula1>
      <formula2>40</formula2>
    </dataValidation>
    <dataValidation type="date" operator="greaterThanOrEqual" allowBlank="1" showInputMessage="1" showErrorMessage="1" errorTitle="Data" error="Immettere una data valida uguale o successiva a 1 gennaio 1900." sqref="D9">
      <formula1>1</formula1>
    </dataValidation>
    <dataValidation operator="equal" allowBlank="1" showInputMessage="1" showErrorMessage="1" promptTitle="Pagamenti extra" prompt="Immettere qui un importo se si desidera effettuare rimborsi di capitale aggiuntivi in ogni periodo di pagamento.&#10;&#10;Per pagamenti extra occasionali, immettere l'importo del capitale direttamente nella colonna 'Pagamento extra'." sqref="D10">
      <formula1>0</formula1>
    </dataValidation>
  </dataValidations>
  <printOptions/>
  <pageMargins left="0.5" right="0.5" top="0.5" bottom="0.5" header="0.5118055555555555" footer="0.5118055555555555"/>
  <pageSetup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);-))</cp:lastModifiedBy>
  <dcterms:created xsi:type="dcterms:W3CDTF">2012-12-07T13:58:22Z</dcterms:created>
  <dcterms:modified xsi:type="dcterms:W3CDTF">2012-12-08T00:05:58Z</dcterms:modified>
  <cp:category/>
  <cp:version/>
  <cp:contentType/>
  <cp:contentStatus/>
</cp:coreProperties>
</file>